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0學年" sheetId="1" r:id="rId1"/>
    <sheet name="99學年" sheetId="2" r:id="rId2"/>
    <sheet name="98學年" sheetId="3" r:id="rId3"/>
    <sheet name="97學年" sheetId="4" r:id="rId4"/>
    <sheet name="96學年" sheetId="5" r:id="rId5"/>
    <sheet name="95學年" sheetId="6" r:id="rId6"/>
    <sheet name="94學年" sheetId="7" r:id="rId7"/>
    <sheet name="93學年" sheetId="8" r:id="rId8"/>
  </sheets>
  <definedNames/>
  <calcPr fullCalcOnLoad="1"/>
</workbook>
</file>

<file path=xl/sharedStrings.xml><?xml version="1.0" encoding="utf-8"?>
<sst xmlns="http://schemas.openxmlformats.org/spreadsheetml/2006/main" count="196" uniqueCount="131">
  <si>
    <t>研究所</t>
  </si>
  <si>
    <t>合  計</t>
  </si>
  <si>
    <t>2006/09</t>
  </si>
  <si>
    <t>2006/10</t>
  </si>
  <si>
    <t>2006/11</t>
  </si>
  <si>
    <t>2006/12</t>
  </si>
  <si>
    <t>2007/01</t>
  </si>
  <si>
    <t>2007/03</t>
  </si>
  <si>
    <t>2007/04</t>
  </si>
  <si>
    <t>2007/05</t>
  </si>
  <si>
    <t>2007/06</t>
  </si>
  <si>
    <t>95學年圖書館進館人次分月統計表</t>
  </si>
  <si>
    <r>
      <t xml:space="preserve">                    </t>
    </r>
    <r>
      <rPr>
        <sz val="12"/>
        <rFont val="新細明體"/>
        <family val="1"/>
      </rPr>
      <t>讀者類別
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</t>
    </r>
  </si>
  <si>
    <t>教職員</t>
  </si>
  <si>
    <t>日間部</t>
  </si>
  <si>
    <t>進修部</t>
  </si>
  <si>
    <t>推廣
學分班</t>
  </si>
  <si>
    <t>其他</t>
  </si>
  <si>
    <r>
      <t xml:space="preserve">  </t>
    </r>
    <r>
      <rPr>
        <b/>
        <sz val="14"/>
        <rFont val="新細明體"/>
        <family val="1"/>
      </rP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計</t>
    </r>
  </si>
  <si>
    <t>2006/08 暑假</t>
  </si>
  <si>
    <t>2007/02 寒假</t>
  </si>
  <si>
    <t>2007/07 暑假</t>
  </si>
  <si>
    <t>學期中平均每月進館人數</t>
  </si>
  <si>
    <t>寒暑假平均每月進館人數</t>
  </si>
  <si>
    <t>97學年圖書館進館人次分月統計表</t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</si>
  <si>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/09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</si>
  <si>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/10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</si>
  <si>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/11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</si>
  <si>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/12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</si>
  <si>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/01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</si>
  <si>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/03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</si>
  <si>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/04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</si>
  <si>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/05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</si>
  <si>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/08 暑假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</si>
  <si>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/02 寒假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</si>
  <si>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/07 暑假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</si>
  <si>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/07 暑假</t>
    </r>
  </si>
  <si>
    <t>96學年圖書館進館人次分月統計表</t>
  </si>
  <si>
    <r>
      <t>200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/09</t>
    </r>
  </si>
  <si>
    <r>
      <t>200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/11</t>
    </r>
  </si>
  <si>
    <r>
      <t>200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/10</t>
    </r>
  </si>
  <si>
    <r>
      <t>200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/12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</si>
  <si>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/01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</si>
  <si>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/03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</si>
  <si>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/04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</si>
  <si>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/05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</si>
  <si>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/06</t>
    </r>
  </si>
  <si>
    <r>
      <t>200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/08 暑假</t>
    </r>
  </si>
  <si>
    <r>
      <t>200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/02 寒假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</si>
  <si>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/06</t>
    </r>
  </si>
  <si>
    <t>備注: 98/05/11-98/06/02搬遷閉館</t>
  </si>
  <si>
    <t>備註: 97/05/19-97/05/22門禁系統更新(進館無法統計)</t>
  </si>
  <si>
    <t>98學年圖書館進館人次分月統計表</t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</si>
  <si>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/09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</si>
  <si>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/10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</si>
  <si>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/11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</si>
  <si>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/12</t>
    </r>
  </si>
  <si>
    <r>
      <t>20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/01</t>
    </r>
  </si>
  <si>
    <r>
      <t>20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/03</t>
    </r>
  </si>
  <si>
    <r>
      <t>20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/04</t>
    </r>
  </si>
  <si>
    <r>
      <t>20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/05</t>
    </r>
  </si>
  <si>
    <r>
      <t>20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/06</t>
    </r>
  </si>
  <si>
    <r>
      <t>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/08 暑假</t>
    </r>
  </si>
  <si>
    <r>
      <t>20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/02 寒假</t>
    </r>
  </si>
  <si>
    <r>
      <t>20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/07 暑假</t>
    </r>
  </si>
  <si>
    <t>99學年圖書館進館人次分月統計表</t>
  </si>
  <si>
    <r>
      <t>20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/09</t>
    </r>
  </si>
  <si>
    <r>
      <t>20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/10</t>
    </r>
  </si>
  <si>
    <r>
      <t>20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/11</t>
    </r>
  </si>
  <si>
    <r>
      <t>20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/12</t>
    </r>
  </si>
  <si>
    <r>
      <t>20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/01</t>
    </r>
  </si>
  <si>
    <r>
      <t>20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/03</t>
    </r>
  </si>
  <si>
    <r>
      <t>20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/04</t>
    </r>
  </si>
  <si>
    <r>
      <t>20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/05</t>
    </r>
  </si>
  <si>
    <r>
      <t>20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/06</t>
    </r>
  </si>
  <si>
    <r>
      <t>20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/08 暑假</t>
    </r>
  </si>
  <si>
    <r>
      <t>20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/02 寒假</t>
    </r>
  </si>
  <si>
    <r>
      <t>20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/07 暑假</t>
    </r>
  </si>
  <si>
    <t>100學年圖書館進館人次分月統計表</t>
  </si>
  <si>
    <r>
      <t>2011</t>
    </r>
    <r>
      <rPr>
        <sz val="12"/>
        <rFont val="新細明體"/>
        <family val="1"/>
      </rPr>
      <t>/09</t>
    </r>
  </si>
  <si>
    <r>
      <t>2011</t>
    </r>
    <r>
      <rPr>
        <sz val="12"/>
        <rFont val="新細明體"/>
        <family val="1"/>
      </rPr>
      <t>/10</t>
    </r>
  </si>
  <si>
    <r>
      <t>2011</t>
    </r>
    <r>
      <rPr>
        <sz val="12"/>
        <rFont val="新細明體"/>
        <family val="1"/>
      </rPr>
      <t>/11</t>
    </r>
  </si>
  <si>
    <r>
      <t>2011</t>
    </r>
    <r>
      <rPr>
        <sz val="12"/>
        <rFont val="新細明體"/>
        <family val="1"/>
      </rPr>
      <t>/12</t>
    </r>
  </si>
  <si>
    <r>
      <t>2012</t>
    </r>
    <r>
      <rPr>
        <sz val="12"/>
        <rFont val="新細明體"/>
        <family val="1"/>
      </rPr>
      <t>/01</t>
    </r>
  </si>
  <si>
    <r>
      <t>2012</t>
    </r>
    <r>
      <rPr>
        <sz val="12"/>
        <rFont val="新細明體"/>
        <family val="1"/>
      </rPr>
      <t>/03</t>
    </r>
  </si>
  <si>
    <r>
      <t>2012</t>
    </r>
    <r>
      <rPr>
        <sz val="12"/>
        <rFont val="新細明體"/>
        <family val="1"/>
      </rPr>
      <t>/04</t>
    </r>
  </si>
  <si>
    <r>
      <t>2012</t>
    </r>
    <r>
      <rPr>
        <sz val="12"/>
        <rFont val="新細明體"/>
        <family val="1"/>
      </rPr>
      <t>/05</t>
    </r>
  </si>
  <si>
    <r>
      <t>2012</t>
    </r>
    <r>
      <rPr>
        <sz val="12"/>
        <rFont val="新細明體"/>
        <family val="1"/>
      </rPr>
      <t>/06</t>
    </r>
  </si>
  <si>
    <r>
      <t>2011</t>
    </r>
    <r>
      <rPr>
        <sz val="12"/>
        <rFont val="新細明體"/>
        <family val="1"/>
      </rPr>
      <t>/08 暑假</t>
    </r>
  </si>
  <si>
    <r>
      <t>2012/</t>
    </r>
    <r>
      <rPr>
        <sz val="12"/>
        <rFont val="新細明體"/>
        <family val="1"/>
      </rPr>
      <t>02 寒假</t>
    </r>
  </si>
  <si>
    <r>
      <t>2012</t>
    </r>
    <r>
      <rPr>
        <sz val="12"/>
        <rFont val="新細明體"/>
        <family val="1"/>
      </rPr>
      <t>/07 暑假</t>
    </r>
  </si>
  <si>
    <t>94學年圖書館進館人次分月統計表</t>
  </si>
  <si>
    <r>
      <t xml:space="preserve">                              </t>
    </r>
    <r>
      <rPr>
        <sz val="12"/>
        <rFont val="新細明體"/>
        <family val="1"/>
      </rPr>
      <t>讀者類別
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</t>
    </r>
  </si>
  <si>
    <t>教職員</t>
  </si>
  <si>
    <t>日間部</t>
  </si>
  <si>
    <t>進修部</t>
  </si>
  <si>
    <t>推廣
學分班</t>
  </si>
  <si>
    <t>其他</t>
  </si>
  <si>
    <r>
      <t xml:space="preserve">  </t>
    </r>
    <r>
      <rPr>
        <b/>
        <sz val="12"/>
        <rFont val="新細明體"/>
        <family val="1"/>
      </rP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</si>
  <si>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t>2005/09</t>
  </si>
  <si>
    <t>2005/10</t>
  </si>
  <si>
    <t>2005/11</t>
  </si>
  <si>
    <t>2005/12</t>
  </si>
  <si>
    <t>2006/01</t>
  </si>
  <si>
    <t>2006/03</t>
  </si>
  <si>
    <t>2006/04</t>
  </si>
  <si>
    <t>2006/05</t>
  </si>
  <si>
    <t>2006/06</t>
  </si>
  <si>
    <t>2005/08 暑假</t>
  </si>
  <si>
    <t>2006/02 寒假</t>
  </si>
  <si>
    <t>2006/07 暑假</t>
  </si>
  <si>
    <t>合          計</t>
  </si>
  <si>
    <t>比          率</t>
  </si>
  <si>
    <t>學期中平均每月進館人數</t>
  </si>
  <si>
    <t>寒暑假平均每月進館人數</t>
  </si>
  <si>
    <t>93學年圖書館進館人次分月統計表</t>
  </si>
  <si>
    <r>
      <t xml:space="preserve">                      </t>
    </r>
    <r>
      <rPr>
        <sz val="12"/>
        <rFont val="新細明體"/>
        <family val="1"/>
      </rPr>
      <t>讀者類別
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份</t>
    </r>
  </si>
  <si>
    <r>
      <t xml:space="preserve">  </t>
    </r>
    <r>
      <rPr>
        <b/>
        <sz val="14"/>
        <rFont val="新細明體"/>
        <family val="1"/>
      </rPr>
      <t>合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計</t>
    </r>
  </si>
  <si>
    <t>2004/09</t>
  </si>
  <si>
    <t>2004/10</t>
  </si>
  <si>
    <t>2004/11</t>
  </si>
  <si>
    <t>2004/12</t>
  </si>
  <si>
    <t>2005/01</t>
  </si>
  <si>
    <t>2005/03</t>
  </si>
  <si>
    <t>2005/04</t>
  </si>
  <si>
    <t>2005/05</t>
  </si>
  <si>
    <t>2005/06</t>
  </si>
  <si>
    <t>2004/08 暑假</t>
  </si>
  <si>
    <t>2005/02 寒假</t>
  </si>
  <si>
    <t>2005/07 暑假</t>
  </si>
  <si>
    <r>
      <t>合</t>
    </r>
    <r>
      <rPr>
        <b/>
        <sz val="14"/>
        <rFont val="Times New Roman"/>
        <family val="1"/>
      </rPr>
      <t xml:space="preserve">         </t>
    </r>
    <r>
      <rPr>
        <b/>
        <sz val="14"/>
        <rFont val="新細明體"/>
        <family val="1"/>
      </rPr>
      <t xml:space="preserve">  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</si>
</sst>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b/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 diagonalDown="1">
      <left style="thick"/>
      <right style="thin"/>
      <top>
        <color indexed="63"/>
      </top>
      <bottom style="thin"/>
      <diagonal style="thin"/>
    </border>
    <border diagonalDown="1">
      <left style="thick"/>
      <right style="thin"/>
      <top style="thin"/>
      <bottom style="thin"/>
      <diagonal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rgb="FF00000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 diagonalDown="1">
      <left style="thick"/>
      <right style="thin"/>
      <top style="thick">
        <color rgb="FF000000"/>
      </top>
      <bottom>
        <color indexed="63"/>
      </bottom>
      <diagonal style="thin"/>
    </border>
    <border>
      <left style="thin"/>
      <right style="thin"/>
      <top style="thick">
        <color rgb="FF000000"/>
      </top>
      <bottom>
        <color indexed="63"/>
      </bottom>
    </border>
    <border>
      <left style="thin"/>
      <right style="thick"/>
      <top style="thick">
        <color rgb="FF000000"/>
      </top>
      <bottom>
        <color indexed="63"/>
      </bottom>
    </border>
    <border diagonalDown="1">
      <left style="thick"/>
      <right style="thin"/>
      <top>
        <color indexed="63"/>
      </top>
      <bottom style="thin">
        <color rgb="FF000000"/>
      </bottom>
      <diagonal style="thin"/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ck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33" applyBorder="1" applyAlignment="1">
      <alignment horizontal="center" vertical="center"/>
      <protection/>
    </xf>
    <xf numFmtId="0" fontId="0" fillId="0" borderId="11" xfId="33" applyBorder="1" applyAlignment="1">
      <alignment vertical="center"/>
      <protection/>
    </xf>
    <xf numFmtId="0" fontId="8" fillId="0" borderId="12" xfId="33" applyFont="1" applyBorder="1" applyAlignment="1">
      <alignment vertical="center"/>
      <protection/>
    </xf>
    <xf numFmtId="0" fontId="0" fillId="33" borderId="10" xfId="33" applyFill="1" applyBorder="1" applyAlignment="1">
      <alignment horizontal="center" vertical="center"/>
      <protection/>
    </xf>
    <xf numFmtId="0" fontId="0" fillId="33" borderId="11" xfId="33" applyFill="1" applyBorder="1" applyAlignment="1">
      <alignment vertical="center"/>
      <protection/>
    </xf>
    <xf numFmtId="0" fontId="8" fillId="33" borderId="12" xfId="33" applyFont="1" applyFill="1" applyBorder="1" applyAlignment="1">
      <alignment vertical="center"/>
      <protection/>
    </xf>
    <xf numFmtId="0" fontId="0" fillId="33" borderId="13" xfId="33" applyFill="1" applyBorder="1" applyAlignment="1">
      <alignment horizontal="center" vertical="center"/>
      <protection/>
    </xf>
    <xf numFmtId="0" fontId="0" fillId="33" borderId="14" xfId="33" applyFill="1" applyBorder="1" applyAlignment="1">
      <alignment vertical="center"/>
      <protection/>
    </xf>
    <xf numFmtId="0" fontId="8" fillId="33" borderId="15" xfId="33" applyFont="1" applyFill="1" applyBorder="1" applyAlignment="1">
      <alignment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vertical="center"/>
      <protection/>
    </xf>
    <xf numFmtId="0" fontId="8" fillId="0" borderId="18" xfId="33" applyFont="1" applyBorder="1" applyAlignment="1">
      <alignment horizontal="center" vertical="center"/>
      <protection/>
    </xf>
    <xf numFmtId="176" fontId="8" fillId="0" borderId="19" xfId="33" applyNumberFormat="1" applyFont="1" applyBorder="1" applyAlignment="1">
      <alignment horizontal="right" vertical="center"/>
      <protection/>
    </xf>
    <xf numFmtId="0" fontId="8" fillId="0" borderId="20" xfId="33" applyFont="1" applyBorder="1" applyAlignment="1">
      <alignment horizontal="center" vertical="center"/>
      <protection/>
    </xf>
    <xf numFmtId="176" fontId="8" fillId="0" borderId="21" xfId="33" applyNumberFormat="1" applyFont="1" applyBorder="1" applyAlignment="1">
      <alignment horizontal="right" vertical="center"/>
      <protection/>
    </xf>
    <xf numFmtId="176" fontId="8" fillId="0" borderId="22" xfId="33" applyNumberFormat="1" applyFont="1" applyBorder="1" applyAlignment="1">
      <alignment horizontal="right" vertical="center"/>
      <protection/>
    </xf>
    <xf numFmtId="49" fontId="6" fillId="0" borderId="16" xfId="33" applyNumberFormat="1" applyFont="1" applyBorder="1" applyAlignment="1">
      <alignment horizontal="center" vertical="center"/>
      <protection/>
    </xf>
    <xf numFmtId="49" fontId="8" fillId="0" borderId="18" xfId="33" applyNumberFormat="1" applyFont="1" applyBorder="1" applyAlignment="1">
      <alignment horizontal="center" vertical="center"/>
      <protection/>
    </xf>
    <xf numFmtId="49" fontId="8" fillId="0" borderId="20" xfId="33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0" fillId="0" borderId="10" xfId="33" applyNumberFormat="1" applyFont="1" applyBorder="1" applyAlignment="1">
      <alignment horizontal="center" vertical="center"/>
      <protection/>
    </xf>
    <xf numFmtId="49" fontId="0" fillId="33" borderId="10" xfId="33" applyNumberFormat="1" applyFont="1" applyFill="1" applyBorder="1" applyAlignment="1">
      <alignment horizontal="center" vertical="center"/>
      <protection/>
    </xf>
    <xf numFmtId="49" fontId="0" fillId="33" borderId="13" xfId="33" applyNumberFormat="1" applyFont="1" applyFill="1" applyBorder="1" applyAlignment="1">
      <alignment horizontal="center" vertical="center"/>
      <protection/>
    </xf>
    <xf numFmtId="0" fontId="9" fillId="0" borderId="17" xfId="33" applyFont="1" applyBorder="1" applyAlignment="1">
      <alignment vertical="center"/>
      <protection/>
    </xf>
    <xf numFmtId="0" fontId="9" fillId="0" borderId="23" xfId="33" applyFont="1" applyBorder="1" applyAlignment="1">
      <alignment vertical="center"/>
      <protection/>
    </xf>
    <xf numFmtId="49" fontId="0" fillId="0" borderId="10" xfId="33" applyNumberFormat="1" applyFont="1" applyBorder="1" applyAlignment="1">
      <alignment horizontal="center" vertical="center"/>
      <protection/>
    </xf>
    <xf numFmtId="49" fontId="0" fillId="33" borderId="10" xfId="33" applyNumberFormat="1" applyFont="1" applyFill="1" applyBorder="1" applyAlignment="1">
      <alignment horizontal="center" vertical="center"/>
      <protection/>
    </xf>
    <xf numFmtId="49" fontId="0" fillId="33" borderId="13" xfId="33" applyNumberFormat="1" applyFont="1" applyFill="1" applyBorder="1" applyAlignment="1">
      <alignment horizontal="center" vertical="center"/>
      <protection/>
    </xf>
    <xf numFmtId="0" fontId="0" fillId="33" borderId="11" xfId="33" applyFont="1" applyFill="1" applyBorder="1" applyAlignment="1">
      <alignment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0" fontId="3" fillId="0" borderId="20" xfId="33" applyFont="1" applyBorder="1" applyAlignment="1">
      <alignment horizontal="center" vertical="center"/>
      <protection/>
    </xf>
    <xf numFmtId="0" fontId="3" fillId="0" borderId="21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vertical="center"/>
      <protection/>
    </xf>
    <xf numFmtId="0" fontId="5" fillId="0" borderId="24" xfId="33" applyFont="1" applyBorder="1" applyAlignment="1">
      <alignment vertical="distributed" wrapText="1"/>
      <protection/>
    </xf>
    <xf numFmtId="0" fontId="0" fillId="0" borderId="25" xfId="33" applyBorder="1" applyAlignment="1">
      <alignment vertical="distributed"/>
      <protection/>
    </xf>
    <xf numFmtId="0" fontId="0" fillId="0" borderId="19" xfId="33" applyBorder="1" applyAlignment="1">
      <alignment horizontal="center" vertical="center"/>
      <protection/>
    </xf>
    <xf numFmtId="0" fontId="0" fillId="0" borderId="11" xfId="33" applyBorder="1" applyAlignment="1">
      <alignment horizontal="center" vertical="center"/>
      <protection/>
    </xf>
    <xf numFmtId="0" fontId="0" fillId="0" borderId="19" xfId="33" applyBorder="1" applyAlignment="1">
      <alignment horizontal="center" vertical="center" wrapText="1"/>
      <protection/>
    </xf>
    <xf numFmtId="0" fontId="7" fillId="0" borderId="26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/>
      <protection/>
    </xf>
    <xf numFmtId="49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0" borderId="24" xfId="33" applyNumberFormat="1" applyFont="1" applyBorder="1" applyAlignment="1">
      <alignment vertical="distributed" wrapText="1"/>
      <protection/>
    </xf>
    <xf numFmtId="49" fontId="0" fillId="0" borderId="25" xfId="33" applyNumberFormat="1" applyBorder="1" applyAlignment="1">
      <alignment vertical="distributed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distributed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distributed" wrapText="1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49" fontId="46" fillId="0" borderId="18" xfId="33" applyNumberFormat="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right" vertical="center"/>
    </xf>
    <xf numFmtId="0" fontId="47" fillId="0" borderId="40" xfId="0" applyFont="1" applyBorder="1" applyAlignment="1">
      <alignment horizontal="right" vertical="center"/>
    </xf>
    <xf numFmtId="0" fontId="0" fillId="34" borderId="1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right" vertical="center"/>
    </xf>
    <xf numFmtId="0" fontId="47" fillId="34" borderId="40" xfId="0" applyFont="1" applyFill="1" applyBorder="1" applyAlignment="1">
      <alignment horizontal="right" vertical="center"/>
    </xf>
    <xf numFmtId="0" fontId="0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right" vertical="center"/>
    </xf>
    <xf numFmtId="0" fontId="47" fillId="34" borderId="43" xfId="0" applyFont="1" applyFill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7" fillId="0" borderId="44" xfId="0" applyFont="1" applyBorder="1" applyAlignment="1">
      <alignment horizontal="right" vertical="center"/>
    </xf>
    <xf numFmtId="0" fontId="47" fillId="0" borderId="45" xfId="0" applyFont="1" applyBorder="1" applyAlignment="1">
      <alignment horizontal="right" vertical="center"/>
    </xf>
    <xf numFmtId="0" fontId="48" fillId="0" borderId="18" xfId="0" applyFont="1" applyBorder="1" applyAlignment="1">
      <alignment horizontal="center" vertical="center"/>
    </xf>
    <xf numFmtId="10" fontId="47" fillId="0" borderId="39" xfId="0" applyNumberFormat="1" applyFont="1" applyBorder="1" applyAlignment="1">
      <alignment horizontal="right" vertical="center"/>
    </xf>
    <xf numFmtId="9" fontId="47" fillId="0" borderId="40" xfId="0" applyNumberFormat="1" applyFont="1" applyBorder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176" fontId="47" fillId="0" borderId="39" xfId="0" applyNumberFormat="1" applyFont="1" applyBorder="1" applyAlignment="1">
      <alignment horizontal="right" vertical="center"/>
    </xf>
    <xf numFmtId="176" fontId="47" fillId="0" borderId="40" xfId="0" applyNumberFormat="1" applyFont="1" applyBorder="1" applyAlignment="1">
      <alignment horizontal="right" vertical="center"/>
    </xf>
    <xf numFmtId="0" fontId="47" fillId="0" borderId="46" xfId="0" applyFont="1" applyBorder="1" applyAlignment="1">
      <alignment horizontal="center" vertical="center"/>
    </xf>
    <xf numFmtId="176" fontId="47" fillId="0" borderId="47" xfId="0" applyNumberFormat="1" applyFont="1" applyBorder="1" applyAlignment="1">
      <alignment horizontal="right" vertical="center"/>
    </xf>
    <xf numFmtId="176" fontId="47" fillId="0" borderId="48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7" sqref="D17"/>
    </sheetView>
  </sheetViews>
  <sheetFormatPr defaultColWidth="9.00390625" defaultRowHeight="16.5"/>
  <cols>
    <col min="1" max="1" width="23.75390625" style="0" customWidth="1"/>
    <col min="8" max="8" width="9.875" style="0" customWidth="1"/>
  </cols>
  <sheetData>
    <row r="1" spans="1:8" ht="17.25" thickTop="1">
      <c r="A1" s="30" t="s">
        <v>78</v>
      </c>
      <c r="B1" s="31"/>
      <c r="C1" s="31"/>
      <c r="D1" s="31"/>
      <c r="E1" s="31"/>
      <c r="F1" s="31"/>
      <c r="G1" s="31"/>
      <c r="H1" s="32"/>
    </row>
    <row r="2" spans="1:8" ht="17.25" thickBot="1">
      <c r="A2" s="33"/>
      <c r="B2" s="34"/>
      <c r="C2" s="34"/>
      <c r="D2" s="34"/>
      <c r="E2" s="34"/>
      <c r="F2" s="34"/>
      <c r="G2" s="34"/>
      <c r="H2" s="35"/>
    </row>
    <row r="3" spans="1:8" ht="17.25" thickTop="1">
      <c r="A3" s="45" t="s">
        <v>12</v>
      </c>
      <c r="B3" s="38" t="s">
        <v>13</v>
      </c>
      <c r="C3" s="38" t="s">
        <v>14</v>
      </c>
      <c r="D3" s="38" t="s">
        <v>15</v>
      </c>
      <c r="E3" s="38" t="s">
        <v>0</v>
      </c>
      <c r="F3" s="40" t="s">
        <v>16</v>
      </c>
      <c r="G3" s="38" t="s">
        <v>17</v>
      </c>
      <c r="H3" s="41" t="s">
        <v>18</v>
      </c>
    </row>
    <row r="4" spans="1:8" ht="16.5">
      <c r="A4" s="46"/>
      <c r="B4" s="39"/>
      <c r="C4" s="39"/>
      <c r="D4" s="39"/>
      <c r="E4" s="39"/>
      <c r="F4" s="39"/>
      <c r="G4" s="39"/>
      <c r="H4" s="42"/>
    </row>
    <row r="5" spans="1:8" ht="16.5">
      <c r="A5" s="26" t="s">
        <v>79</v>
      </c>
      <c r="B5" s="2">
        <v>1067</v>
      </c>
      <c r="C5" s="2">
        <v>14025</v>
      </c>
      <c r="D5" s="2">
        <v>2102</v>
      </c>
      <c r="E5" s="2">
        <f>67+245</f>
        <v>312</v>
      </c>
      <c r="F5" s="2">
        <v>15</v>
      </c>
      <c r="G5" s="2">
        <f>960+369</f>
        <v>1329</v>
      </c>
      <c r="H5" s="3">
        <f>SUM(B5:G5)</f>
        <v>18850</v>
      </c>
    </row>
    <row r="6" spans="1:8" ht="16.5">
      <c r="A6" s="26" t="s">
        <v>80</v>
      </c>
      <c r="B6" s="2">
        <v>1506</v>
      </c>
      <c r="C6" s="2">
        <v>29505</v>
      </c>
      <c r="D6" s="2">
        <v>4807</v>
      </c>
      <c r="E6" s="2">
        <f>193+598</f>
        <v>791</v>
      </c>
      <c r="F6" s="2">
        <v>17</v>
      </c>
      <c r="G6" s="2">
        <f>1579+374</f>
        <v>1953</v>
      </c>
      <c r="H6" s="3">
        <f aca="true" t="shared" si="0" ref="H6:H16">SUM(B6:G6)</f>
        <v>38579</v>
      </c>
    </row>
    <row r="7" spans="1:8" ht="16.5">
      <c r="A7" s="26" t="s">
        <v>81</v>
      </c>
      <c r="B7" s="2">
        <v>1542</v>
      </c>
      <c r="C7" s="2">
        <v>41793</v>
      </c>
      <c r="D7" s="2">
        <v>5859</v>
      </c>
      <c r="E7" s="2">
        <f>150+442</f>
        <v>592</v>
      </c>
      <c r="F7" s="2">
        <v>27</v>
      </c>
      <c r="G7" s="2">
        <f>1787+453</f>
        <v>2240</v>
      </c>
      <c r="H7" s="3">
        <f t="shared" si="0"/>
        <v>52053</v>
      </c>
    </row>
    <row r="8" spans="1:8" ht="16.5">
      <c r="A8" s="26" t="s">
        <v>82</v>
      </c>
      <c r="B8" s="2">
        <v>1491</v>
      </c>
      <c r="C8" s="2">
        <v>31225</v>
      </c>
      <c r="D8" s="2">
        <v>5048</v>
      </c>
      <c r="E8" s="2">
        <f>112+464</f>
        <v>576</v>
      </c>
      <c r="F8" s="2">
        <v>24</v>
      </c>
      <c r="G8" s="2">
        <f>1435+455</f>
        <v>1890</v>
      </c>
      <c r="H8" s="3">
        <f t="shared" si="0"/>
        <v>40254</v>
      </c>
    </row>
    <row r="9" spans="1:8" ht="16.5">
      <c r="A9" s="26" t="s">
        <v>83</v>
      </c>
      <c r="B9" s="2">
        <v>983</v>
      </c>
      <c r="C9" s="2">
        <v>23243</v>
      </c>
      <c r="D9" s="2">
        <v>3276</v>
      </c>
      <c r="E9" s="2">
        <f>77+232</f>
        <v>309</v>
      </c>
      <c r="F9" s="2">
        <v>15</v>
      </c>
      <c r="G9" s="2">
        <f>946+245</f>
        <v>1191</v>
      </c>
      <c r="H9" s="3">
        <f t="shared" si="0"/>
        <v>29017</v>
      </c>
    </row>
    <row r="10" spans="1:8" ht="16.5">
      <c r="A10" s="26" t="s">
        <v>84</v>
      </c>
      <c r="B10" s="2">
        <v>1449</v>
      </c>
      <c r="C10" s="2">
        <v>26620</v>
      </c>
      <c r="D10" s="2">
        <v>3952</v>
      </c>
      <c r="E10" s="2">
        <f>153+290</f>
        <v>443</v>
      </c>
      <c r="F10" s="2">
        <v>5</v>
      </c>
      <c r="G10" s="2">
        <f>1536+396</f>
        <v>1932</v>
      </c>
      <c r="H10" s="3">
        <f t="shared" si="0"/>
        <v>34401</v>
      </c>
    </row>
    <row r="11" spans="1:8" ht="16.5">
      <c r="A11" s="26" t="s">
        <v>85</v>
      </c>
      <c r="B11" s="2">
        <v>952</v>
      </c>
      <c r="C11" s="2">
        <v>31401</v>
      </c>
      <c r="D11" s="2">
        <v>4483</v>
      </c>
      <c r="E11" s="2">
        <f>194+203</f>
        <v>397</v>
      </c>
      <c r="F11" s="2">
        <v>2</v>
      </c>
      <c r="G11" s="2">
        <f>1536+353</f>
        <v>1889</v>
      </c>
      <c r="H11" s="3">
        <f t="shared" si="0"/>
        <v>39124</v>
      </c>
    </row>
    <row r="12" spans="1:8" ht="16.5">
      <c r="A12" s="26" t="s">
        <v>86</v>
      </c>
      <c r="B12" s="2">
        <v>1595</v>
      </c>
      <c r="C12" s="2">
        <v>32383</v>
      </c>
      <c r="D12" s="2">
        <v>5027</v>
      </c>
      <c r="E12" s="2">
        <f>277+263</f>
        <v>540</v>
      </c>
      <c r="F12" s="2">
        <v>10</v>
      </c>
      <c r="G12" s="2">
        <f>1978+407</f>
        <v>2385</v>
      </c>
      <c r="H12" s="3">
        <f t="shared" si="0"/>
        <v>41940</v>
      </c>
    </row>
    <row r="13" spans="1:8" ht="16.5">
      <c r="A13" s="26" t="s">
        <v>87</v>
      </c>
      <c r="B13" s="2">
        <v>1474</v>
      </c>
      <c r="C13" s="2">
        <v>31224</v>
      </c>
      <c r="D13" s="2">
        <v>5139</v>
      </c>
      <c r="E13" s="2">
        <f>213+306</f>
        <v>519</v>
      </c>
      <c r="F13" s="2">
        <v>2</v>
      </c>
      <c r="G13" s="2">
        <f>1844+269</f>
        <v>2113</v>
      </c>
      <c r="H13" s="3">
        <f t="shared" si="0"/>
        <v>40471</v>
      </c>
    </row>
    <row r="14" spans="1:8" ht="16.5">
      <c r="A14" s="27" t="s">
        <v>88</v>
      </c>
      <c r="B14" s="5">
        <v>1135</v>
      </c>
      <c r="C14" s="5">
        <v>2234</v>
      </c>
      <c r="D14" s="5">
        <v>837</v>
      </c>
      <c r="E14" s="29">
        <f>35+122</f>
        <v>157</v>
      </c>
      <c r="F14" s="5">
        <v>2</v>
      </c>
      <c r="G14" s="5">
        <f>406+229</f>
        <v>635</v>
      </c>
      <c r="H14" s="3">
        <f t="shared" si="0"/>
        <v>5000</v>
      </c>
    </row>
    <row r="15" spans="1:8" ht="16.5">
      <c r="A15" s="27" t="s">
        <v>89</v>
      </c>
      <c r="B15" s="5">
        <v>897</v>
      </c>
      <c r="C15" s="5">
        <v>6695</v>
      </c>
      <c r="D15" s="5">
        <v>804</v>
      </c>
      <c r="E15" s="5">
        <f>42+122</f>
        <v>164</v>
      </c>
      <c r="F15" s="5">
        <v>2</v>
      </c>
      <c r="G15" s="5">
        <f>484+230</f>
        <v>714</v>
      </c>
      <c r="H15" s="3">
        <f t="shared" si="0"/>
        <v>9276</v>
      </c>
    </row>
    <row r="16" spans="1:8" ht="17.25" thickBot="1">
      <c r="A16" s="28" t="s">
        <v>90</v>
      </c>
      <c r="B16" s="8">
        <v>1425</v>
      </c>
      <c r="C16" s="8">
        <v>7573</v>
      </c>
      <c r="D16" s="8">
        <v>865</v>
      </c>
      <c r="E16" s="8">
        <f>72+203</f>
        <v>275</v>
      </c>
      <c r="F16" s="8">
        <v>0</v>
      </c>
      <c r="G16" s="8">
        <f>625+147</f>
        <v>772</v>
      </c>
      <c r="H16" s="3">
        <f t="shared" si="0"/>
        <v>10910</v>
      </c>
    </row>
    <row r="17" spans="1:8" ht="21.75" thickTop="1">
      <c r="A17" s="17" t="s">
        <v>1</v>
      </c>
      <c r="B17" s="11">
        <f aca="true" t="shared" si="1" ref="B17:H17">SUM(B5:B16)</f>
        <v>15516</v>
      </c>
      <c r="C17" s="11">
        <f t="shared" si="1"/>
        <v>277921</v>
      </c>
      <c r="D17" s="11">
        <f t="shared" si="1"/>
        <v>42199</v>
      </c>
      <c r="E17" s="11">
        <f t="shared" si="1"/>
        <v>5075</v>
      </c>
      <c r="F17" s="11">
        <f t="shared" si="1"/>
        <v>121</v>
      </c>
      <c r="G17" s="11">
        <f t="shared" si="1"/>
        <v>19043</v>
      </c>
      <c r="H17" s="24">
        <f t="shared" si="1"/>
        <v>359875</v>
      </c>
    </row>
    <row r="18" spans="1:8" ht="16.5">
      <c r="A18" s="18" t="s">
        <v>22</v>
      </c>
      <c r="B18" s="13">
        <f>SUM(B5:B13)/9</f>
        <v>1339.888888888889</v>
      </c>
      <c r="C18" s="13">
        <f aca="true" t="shared" si="2" ref="C18:H18">SUM(C5:C13)/9</f>
        <v>29046.555555555555</v>
      </c>
      <c r="D18" s="13">
        <f t="shared" si="2"/>
        <v>4410.333333333333</v>
      </c>
      <c r="E18" s="13">
        <f t="shared" si="2"/>
        <v>497.6666666666667</v>
      </c>
      <c r="F18" s="13">
        <f t="shared" si="2"/>
        <v>13</v>
      </c>
      <c r="G18" s="13">
        <f t="shared" si="2"/>
        <v>1880.2222222222222</v>
      </c>
      <c r="H18" s="13">
        <f t="shared" si="2"/>
        <v>37187.666666666664</v>
      </c>
    </row>
    <row r="19" spans="1:8" ht="17.25" thickBot="1">
      <c r="A19" s="19" t="s">
        <v>23</v>
      </c>
      <c r="B19" s="15">
        <f>SUM(B14:B16)/3</f>
        <v>1152.3333333333333</v>
      </c>
      <c r="C19" s="15">
        <f aca="true" t="shared" si="3" ref="C19:H19">SUM(C14:C16)/3</f>
        <v>5500.666666666667</v>
      </c>
      <c r="D19" s="15">
        <f t="shared" si="3"/>
        <v>835.3333333333334</v>
      </c>
      <c r="E19" s="15">
        <f t="shared" si="3"/>
        <v>198.66666666666666</v>
      </c>
      <c r="F19" s="15">
        <f t="shared" si="3"/>
        <v>1.3333333333333333</v>
      </c>
      <c r="G19" s="15">
        <f t="shared" si="3"/>
        <v>707</v>
      </c>
      <c r="H19" s="15">
        <f t="shared" si="3"/>
        <v>8395.333333333334</v>
      </c>
    </row>
    <row r="20" ht="17.25" thickTop="1"/>
  </sheetData>
  <sheetProtection/>
  <mergeCells count="9"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5" sqref="A1:H16384"/>
    </sheetView>
  </sheetViews>
  <sheetFormatPr defaultColWidth="9.00390625" defaultRowHeight="16.5"/>
  <cols>
    <col min="1" max="1" width="23.75390625" style="0" customWidth="1"/>
    <col min="8" max="8" width="9.875" style="0" customWidth="1"/>
  </cols>
  <sheetData>
    <row r="1" spans="1:8" ht="17.25" thickTop="1">
      <c r="A1" s="30" t="s">
        <v>65</v>
      </c>
      <c r="B1" s="31"/>
      <c r="C1" s="31"/>
      <c r="D1" s="31"/>
      <c r="E1" s="31"/>
      <c r="F1" s="31"/>
      <c r="G1" s="31"/>
      <c r="H1" s="32"/>
    </row>
    <row r="2" spans="1:8" ht="17.25" thickBot="1">
      <c r="A2" s="33"/>
      <c r="B2" s="34"/>
      <c r="C2" s="34"/>
      <c r="D2" s="34"/>
      <c r="E2" s="34"/>
      <c r="F2" s="34"/>
      <c r="G2" s="34"/>
      <c r="H2" s="35"/>
    </row>
    <row r="3" spans="1:8" ht="17.25" thickTop="1">
      <c r="A3" s="45" t="s">
        <v>12</v>
      </c>
      <c r="B3" s="38" t="s">
        <v>13</v>
      </c>
      <c r="C3" s="38" t="s">
        <v>14</v>
      </c>
      <c r="D3" s="38" t="s">
        <v>15</v>
      </c>
      <c r="E3" s="38" t="s">
        <v>0</v>
      </c>
      <c r="F3" s="40" t="s">
        <v>16</v>
      </c>
      <c r="G3" s="38" t="s">
        <v>17</v>
      </c>
      <c r="H3" s="41" t="s">
        <v>18</v>
      </c>
    </row>
    <row r="4" spans="1:8" ht="16.5">
      <c r="A4" s="46"/>
      <c r="B4" s="39"/>
      <c r="C4" s="39"/>
      <c r="D4" s="39"/>
      <c r="E4" s="39"/>
      <c r="F4" s="39"/>
      <c r="G4" s="39"/>
      <c r="H4" s="42"/>
    </row>
    <row r="5" spans="1:8" ht="16.5">
      <c r="A5" s="26" t="s">
        <v>66</v>
      </c>
      <c r="B5" s="2">
        <v>1015</v>
      </c>
      <c r="C5" s="2">
        <v>13998</v>
      </c>
      <c r="D5" s="2">
        <v>1981</v>
      </c>
      <c r="E5" s="2">
        <v>287</v>
      </c>
      <c r="F5" s="2">
        <v>18</v>
      </c>
      <c r="G5" s="2">
        <v>2003</v>
      </c>
      <c r="H5" s="3">
        <f>SUM(B5:G5)</f>
        <v>19302</v>
      </c>
    </row>
    <row r="6" spans="1:8" ht="16.5">
      <c r="A6" s="26" t="s">
        <v>67</v>
      </c>
      <c r="B6" s="2">
        <v>1190</v>
      </c>
      <c r="C6" s="2">
        <v>28641</v>
      </c>
      <c r="D6" s="2">
        <v>5033</v>
      </c>
      <c r="E6" s="2">
        <v>762</v>
      </c>
      <c r="F6" s="2">
        <v>62</v>
      </c>
      <c r="G6" s="2">
        <v>2068</v>
      </c>
      <c r="H6" s="3">
        <f aca="true" t="shared" si="0" ref="H6:H16">SUM(B6:G6)</f>
        <v>37756</v>
      </c>
    </row>
    <row r="7" spans="1:8" ht="16.5">
      <c r="A7" s="26" t="s">
        <v>68</v>
      </c>
      <c r="B7" s="2">
        <v>1208</v>
      </c>
      <c r="C7" s="2">
        <v>36888</v>
      </c>
      <c r="D7" s="2">
        <v>6062</v>
      </c>
      <c r="E7" s="2">
        <v>584</v>
      </c>
      <c r="F7" s="2">
        <v>27</v>
      </c>
      <c r="G7" s="2">
        <v>2216</v>
      </c>
      <c r="H7" s="3">
        <f t="shared" si="0"/>
        <v>46985</v>
      </c>
    </row>
    <row r="8" spans="1:8" ht="16.5">
      <c r="A8" s="26" t="s">
        <v>69</v>
      </c>
      <c r="B8" s="2">
        <v>1385</v>
      </c>
      <c r="C8" s="2">
        <v>28846</v>
      </c>
      <c r="D8" s="2">
        <v>5733</v>
      </c>
      <c r="E8" s="2">
        <v>504</v>
      </c>
      <c r="F8" s="2">
        <v>25</v>
      </c>
      <c r="G8" s="2">
        <v>1902</v>
      </c>
      <c r="H8" s="3">
        <f t="shared" si="0"/>
        <v>38395</v>
      </c>
    </row>
    <row r="9" spans="1:8" ht="16.5">
      <c r="A9" s="26" t="s">
        <v>70</v>
      </c>
      <c r="B9" s="2">
        <v>858</v>
      </c>
      <c r="C9" s="2">
        <v>22940</v>
      </c>
      <c r="D9" s="2">
        <v>3332</v>
      </c>
      <c r="E9" s="2">
        <v>332</v>
      </c>
      <c r="F9" s="2">
        <v>15</v>
      </c>
      <c r="G9" s="2">
        <v>1724</v>
      </c>
      <c r="H9" s="3">
        <f t="shared" si="0"/>
        <v>29201</v>
      </c>
    </row>
    <row r="10" spans="1:8" ht="16.5">
      <c r="A10" s="26" t="s">
        <v>71</v>
      </c>
      <c r="B10" s="2">
        <v>1177</v>
      </c>
      <c r="C10" s="2">
        <v>26124</v>
      </c>
      <c r="D10" s="2">
        <v>4322</v>
      </c>
      <c r="E10" s="2">
        <v>386</v>
      </c>
      <c r="F10" s="2">
        <v>17</v>
      </c>
      <c r="G10" s="2">
        <v>2542</v>
      </c>
      <c r="H10" s="3">
        <f t="shared" si="0"/>
        <v>34568</v>
      </c>
    </row>
    <row r="11" spans="1:8" ht="16.5">
      <c r="A11" s="26" t="s">
        <v>72</v>
      </c>
      <c r="B11" s="2">
        <v>792</v>
      </c>
      <c r="C11" s="2">
        <v>28637</v>
      </c>
      <c r="D11" s="2">
        <v>4334</v>
      </c>
      <c r="E11" s="2">
        <v>378</v>
      </c>
      <c r="F11" s="2">
        <v>22</v>
      </c>
      <c r="G11" s="2">
        <v>2108</v>
      </c>
      <c r="H11" s="3">
        <f t="shared" si="0"/>
        <v>36271</v>
      </c>
    </row>
    <row r="12" spans="1:8" ht="16.5">
      <c r="A12" s="26" t="s">
        <v>73</v>
      </c>
      <c r="B12" s="2">
        <v>1166</v>
      </c>
      <c r="C12" s="2">
        <v>30480</v>
      </c>
      <c r="D12" s="2">
        <v>4964</v>
      </c>
      <c r="E12" s="2">
        <v>699</v>
      </c>
      <c r="F12" s="2">
        <v>10</v>
      </c>
      <c r="G12" s="2">
        <v>2542</v>
      </c>
      <c r="H12" s="3">
        <f t="shared" si="0"/>
        <v>39861</v>
      </c>
    </row>
    <row r="13" spans="1:8" ht="16.5">
      <c r="A13" s="26" t="s">
        <v>74</v>
      </c>
      <c r="B13" s="2">
        <v>1528</v>
      </c>
      <c r="C13" s="2">
        <v>36107</v>
      </c>
      <c r="D13" s="2">
        <v>5498</v>
      </c>
      <c r="E13" s="2">
        <v>555</v>
      </c>
      <c r="F13" s="2">
        <v>17</v>
      </c>
      <c r="G13" s="2">
        <v>3060</v>
      </c>
      <c r="H13" s="3">
        <f t="shared" si="0"/>
        <v>46765</v>
      </c>
    </row>
    <row r="14" spans="1:8" ht="16.5">
      <c r="A14" s="27" t="s">
        <v>75</v>
      </c>
      <c r="B14" s="5">
        <v>1050</v>
      </c>
      <c r="C14" s="5">
        <v>2563</v>
      </c>
      <c r="D14" s="5">
        <v>547</v>
      </c>
      <c r="E14" s="5">
        <v>161</v>
      </c>
      <c r="F14" s="5">
        <v>0</v>
      </c>
      <c r="G14" s="5">
        <v>1136</v>
      </c>
      <c r="H14" s="3">
        <f t="shared" si="0"/>
        <v>5457</v>
      </c>
    </row>
    <row r="15" spans="1:8" ht="16.5">
      <c r="A15" s="27" t="s">
        <v>76</v>
      </c>
      <c r="B15" s="5">
        <v>700</v>
      </c>
      <c r="C15" s="5">
        <v>5099</v>
      </c>
      <c r="D15" s="5">
        <v>677</v>
      </c>
      <c r="E15" s="5">
        <v>115</v>
      </c>
      <c r="F15" s="5">
        <v>10</v>
      </c>
      <c r="G15" s="5">
        <v>678</v>
      </c>
      <c r="H15" s="3">
        <f t="shared" si="0"/>
        <v>7279</v>
      </c>
    </row>
    <row r="16" spans="1:8" ht="17.25" thickBot="1">
      <c r="A16" s="28" t="s">
        <v>77</v>
      </c>
      <c r="B16" s="8">
        <v>1206</v>
      </c>
      <c r="C16" s="8">
        <v>7588</v>
      </c>
      <c r="D16" s="8">
        <v>1106</v>
      </c>
      <c r="E16" s="8">
        <v>245</v>
      </c>
      <c r="F16" s="8">
        <v>1</v>
      </c>
      <c r="G16" s="8">
        <v>864</v>
      </c>
      <c r="H16" s="3">
        <f t="shared" si="0"/>
        <v>11010</v>
      </c>
    </row>
    <row r="17" spans="1:8" ht="21.75" thickTop="1">
      <c r="A17" s="17" t="s">
        <v>1</v>
      </c>
      <c r="B17" s="11">
        <f aca="true" t="shared" si="1" ref="B17:H17">SUM(B5:B16)</f>
        <v>13275</v>
      </c>
      <c r="C17" s="11">
        <f t="shared" si="1"/>
        <v>267911</v>
      </c>
      <c r="D17" s="11">
        <f t="shared" si="1"/>
        <v>43589</v>
      </c>
      <c r="E17" s="11">
        <f t="shared" si="1"/>
        <v>5008</v>
      </c>
      <c r="F17" s="11">
        <f t="shared" si="1"/>
        <v>224</v>
      </c>
      <c r="G17" s="11">
        <f t="shared" si="1"/>
        <v>22843</v>
      </c>
      <c r="H17" s="24">
        <f t="shared" si="1"/>
        <v>352850</v>
      </c>
    </row>
    <row r="18" spans="1:8" ht="16.5">
      <c r="A18" s="18" t="s">
        <v>22</v>
      </c>
      <c r="B18" s="13">
        <f>SUM(B5:B13)/9</f>
        <v>1146.5555555555557</v>
      </c>
      <c r="C18" s="13">
        <f aca="true" t="shared" si="2" ref="C18:H18">SUM(C5:C13)/9</f>
        <v>28073.444444444445</v>
      </c>
      <c r="D18" s="13">
        <f t="shared" si="2"/>
        <v>4584.333333333333</v>
      </c>
      <c r="E18" s="13">
        <f t="shared" si="2"/>
        <v>498.55555555555554</v>
      </c>
      <c r="F18" s="13">
        <f t="shared" si="2"/>
        <v>23.666666666666668</v>
      </c>
      <c r="G18" s="13">
        <f t="shared" si="2"/>
        <v>2240.5555555555557</v>
      </c>
      <c r="H18" s="13">
        <f t="shared" si="2"/>
        <v>36567.11111111111</v>
      </c>
    </row>
    <row r="19" spans="1:8" ht="17.25" thickBot="1">
      <c r="A19" s="19" t="s">
        <v>23</v>
      </c>
      <c r="B19" s="15">
        <f>SUM(B14:B16)/3</f>
        <v>985.3333333333334</v>
      </c>
      <c r="C19" s="15">
        <f aca="true" t="shared" si="3" ref="C19:H19">SUM(C14:C16)/3</f>
        <v>5083.333333333333</v>
      </c>
      <c r="D19" s="15">
        <f t="shared" si="3"/>
        <v>776.6666666666666</v>
      </c>
      <c r="E19" s="15">
        <f t="shared" si="3"/>
        <v>173.66666666666666</v>
      </c>
      <c r="F19" s="15">
        <f t="shared" si="3"/>
        <v>3.6666666666666665</v>
      </c>
      <c r="G19" s="15">
        <f t="shared" si="3"/>
        <v>892.6666666666666</v>
      </c>
      <c r="H19" s="15">
        <f t="shared" si="3"/>
        <v>7915.333333333333</v>
      </c>
    </row>
    <row r="20" ht="17.25" thickTop="1"/>
  </sheetData>
  <sheetProtection/>
  <mergeCells count="9"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9"/>
    </sheetView>
  </sheetViews>
  <sheetFormatPr defaultColWidth="9.00390625" defaultRowHeight="16.5"/>
  <cols>
    <col min="1" max="1" width="24.25390625" style="0" customWidth="1"/>
    <col min="2" max="2" width="9.75390625" style="0" customWidth="1"/>
    <col min="3" max="3" width="9.125" style="0" customWidth="1"/>
    <col min="7" max="7" width="8.25390625" style="0" customWidth="1"/>
    <col min="8" max="8" width="10.50390625" style="0" customWidth="1"/>
  </cols>
  <sheetData>
    <row r="1" spans="1:8" ht="17.25" thickTop="1">
      <c r="A1" s="30" t="s">
        <v>52</v>
      </c>
      <c r="B1" s="31"/>
      <c r="C1" s="31"/>
      <c r="D1" s="31"/>
      <c r="E1" s="31"/>
      <c r="F1" s="31"/>
      <c r="G1" s="31"/>
      <c r="H1" s="32"/>
    </row>
    <row r="2" spans="1:8" ht="17.25" thickBot="1">
      <c r="A2" s="33"/>
      <c r="B2" s="34"/>
      <c r="C2" s="34"/>
      <c r="D2" s="34"/>
      <c r="E2" s="34"/>
      <c r="F2" s="34"/>
      <c r="G2" s="34"/>
      <c r="H2" s="35"/>
    </row>
    <row r="3" spans="1:8" ht="17.25" thickTop="1">
      <c r="A3" s="45" t="s">
        <v>12</v>
      </c>
      <c r="B3" s="38" t="s">
        <v>13</v>
      </c>
      <c r="C3" s="38" t="s">
        <v>14</v>
      </c>
      <c r="D3" s="38" t="s">
        <v>15</v>
      </c>
      <c r="E3" s="38" t="s">
        <v>0</v>
      </c>
      <c r="F3" s="40" t="s">
        <v>16</v>
      </c>
      <c r="G3" s="38" t="s">
        <v>17</v>
      </c>
      <c r="H3" s="41" t="s">
        <v>18</v>
      </c>
    </row>
    <row r="4" spans="1:8" ht="16.5">
      <c r="A4" s="46"/>
      <c r="B4" s="39"/>
      <c r="C4" s="39"/>
      <c r="D4" s="39"/>
      <c r="E4" s="39"/>
      <c r="F4" s="39"/>
      <c r="G4" s="39"/>
      <c r="H4" s="42"/>
    </row>
    <row r="5" spans="1:8" ht="16.5">
      <c r="A5" s="21" t="s">
        <v>53</v>
      </c>
      <c r="B5" s="2">
        <v>1170</v>
      </c>
      <c r="C5" s="2">
        <v>13754</v>
      </c>
      <c r="D5" s="2">
        <v>2045</v>
      </c>
      <c r="E5" s="2">
        <v>321</v>
      </c>
      <c r="F5" s="2">
        <v>10</v>
      </c>
      <c r="G5" s="2">
        <v>1442</v>
      </c>
      <c r="H5" s="3">
        <f>SUM(B5:G5)</f>
        <v>18742</v>
      </c>
    </row>
    <row r="6" spans="1:8" ht="16.5">
      <c r="A6" s="21" t="s">
        <v>54</v>
      </c>
      <c r="B6" s="2">
        <v>1273</v>
      </c>
      <c r="C6" s="2">
        <v>26962</v>
      </c>
      <c r="D6" s="2">
        <v>4056</v>
      </c>
      <c r="E6" s="2">
        <v>589</v>
      </c>
      <c r="F6" s="2">
        <v>15</v>
      </c>
      <c r="G6" s="2">
        <v>1803</v>
      </c>
      <c r="H6" s="3">
        <f aca="true" t="shared" si="0" ref="H6:H16">SUM(B6:G6)</f>
        <v>34698</v>
      </c>
    </row>
    <row r="7" spans="1:8" ht="16.5">
      <c r="A7" s="21" t="s">
        <v>55</v>
      </c>
      <c r="B7" s="2">
        <v>1368</v>
      </c>
      <c r="C7" s="2">
        <v>33902</v>
      </c>
      <c r="D7" s="2">
        <v>5181</v>
      </c>
      <c r="E7" s="2">
        <v>503</v>
      </c>
      <c r="F7" s="2">
        <v>12</v>
      </c>
      <c r="G7" s="2">
        <v>2011</v>
      </c>
      <c r="H7" s="3">
        <f t="shared" si="0"/>
        <v>42977</v>
      </c>
    </row>
    <row r="8" spans="1:8" ht="16.5">
      <c r="A8" s="21" t="s">
        <v>56</v>
      </c>
      <c r="B8" s="2">
        <v>1613</v>
      </c>
      <c r="C8" s="2">
        <v>28392</v>
      </c>
      <c r="D8" s="2">
        <v>4972</v>
      </c>
      <c r="E8" s="2">
        <v>527</v>
      </c>
      <c r="F8" s="2">
        <v>21</v>
      </c>
      <c r="G8" s="2">
        <v>1703</v>
      </c>
      <c r="H8" s="3">
        <f t="shared" si="0"/>
        <v>37228</v>
      </c>
    </row>
    <row r="9" spans="1:8" ht="16.5">
      <c r="A9" s="21" t="s">
        <v>57</v>
      </c>
      <c r="B9" s="2">
        <v>1023</v>
      </c>
      <c r="C9" s="2">
        <v>22909</v>
      </c>
      <c r="D9" s="2">
        <v>3619</v>
      </c>
      <c r="E9" s="2">
        <v>270</v>
      </c>
      <c r="F9" s="2">
        <v>12</v>
      </c>
      <c r="G9" s="2">
        <v>1267</v>
      </c>
      <c r="H9" s="3">
        <f t="shared" si="0"/>
        <v>29100</v>
      </c>
    </row>
    <row r="10" spans="1:8" ht="16.5">
      <c r="A10" s="21" t="s">
        <v>58</v>
      </c>
      <c r="B10" s="2">
        <v>1436</v>
      </c>
      <c r="C10" s="2">
        <v>22925</v>
      </c>
      <c r="D10" s="2">
        <v>3797</v>
      </c>
      <c r="E10" s="2">
        <v>484</v>
      </c>
      <c r="F10" s="2">
        <v>21</v>
      </c>
      <c r="G10" s="2">
        <v>2554</v>
      </c>
      <c r="H10" s="3">
        <f t="shared" si="0"/>
        <v>31217</v>
      </c>
    </row>
    <row r="11" spans="1:8" ht="16.5">
      <c r="A11" s="21" t="s">
        <v>59</v>
      </c>
      <c r="B11" s="2">
        <v>1159</v>
      </c>
      <c r="C11" s="2">
        <v>31164</v>
      </c>
      <c r="D11" s="2">
        <v>4825</v>
      </c>
      <c r="E11" s="2">
        <v>458</v>
      </c>
      <c r="F11" s="2">
        <v>23</v>
      </c>
      <c r="G11" s="2">
        <v>2009</v>
      </c>
      <c r="H11" s="3">
        <f t="shared" si="0"/>
        <v>39638</v>
      </c>
    </row>
    <row r="12" spans="1:8" ht="16.5">
      <c r="A12" s="21" t="s">
        <v>60</v>
      </c>
      <c r="B12" s="2">
        <v>1355</v>
      </c>
      <c r="C12" s="2">
        <v>28477</v>
      </c>
      <c r="D12" s="2">
        <v>4676</v>
      </c>
      <c r="E12" s="2">
        <v>643</v>
      </c>
      <c r="F12" s="2">
        <v>27</v>
      </c>
      <c r="G12" s="2">
        <v>2625</v>
      </c>
      <c r="H12" s="3">
        <f t="shared" si="0"/>
        <v>37803</v>
      </c>
    </row>
    <row r="13" spans="1:8" ht="16.5">
      <c r="A13" s="21" t="s">
        <v>61</v>
      </c>
      <c r="B13" s="2">
        <v>1331</v>
      </c>
      <c r="C13" s="2">
        <v>33092</v>
      </c>
      <c r="D13" s="2">
        <v>4936</v>
      </c>
      <c r="E13" s="2">
        <v>548</v>
      </c>
      <c r="F13" s="2">
        <v>20</v>
      </c>
      <c r="G13" s="2">
        <v>3266</v>
      </c>
      <c r="H13" s="3">
        <f t="shared" si="0"/>
        <v>43193</v>
      </c>
    </row>
    <row r="14" spans="1:8" ht="16.5">
      <c r="A14" s="22" t="s">
        <v>62</v>
      </c>
      <c r="B14" s="5">
        <v>999</v>
      </c>
      <c r="C14" s="5">
        <v>2547</v>
      </c>
      <c r="D14" s="5">
        <v>553</v>
      </c>
      <c r="E14" s="5">
        <v>68</v>
      </c>
      <c r="F14" s="5">
        <v>2</v>
      </c>
      <c r="G14" s="5">
        <v>612</v>
      </c>
      <c r="H14" s="3">
        <f t="shared" si="0"/>
        <v>4781</v>
      </c>
    </row>
    <row r="15" spans="1:8" ht="16.5">
      <c r="A15" s="22" t="s">
        <v>63</v>
      </c>
      <c r="B15" s="5">
        <v>757</v>
      </c>
      <c r="C15" s="5">
        <v>4898</v>
      </c>
      <c r="D15" s="5">
        <v>590</v>
      </c>
      <c r="E15" s="5">
        <v>143</v>
      </c>
      <c r="F15" s="5">
        <v>0</v>
      </c>
      <c r="G15" s="5">
        <v>673</v>
      </c>
      <c r="H15" s="3">
        <f t="shared" si="0"/>
        <v>7061</v>
      </c>
    </row>
    <row r="16" spans="1:8" ht="17.25" thickBot="1">
      <c r="A16" s="23" t="s">
        <v>64</v>
      </c>
      <c r="B16" s="8">
        <v>1204</v>
      </c>
      <c r="C16" s="8">
        <v>5977</v>
      </c>
      <c r="D16" s="8">
        <v>552</v>
      </c>
      <c r="E16" s="8">
        <v>215</v>
      </c>
      <c r="F16" s="8">
        <v>0</v>
      </c>
      <c r="G16" s="8">
        <v>1120</v>
      </c>
      <c r="H16" s="3">
        <f t="shared" si="0"/>
        <v>9068</v>
      </c>
    </row>
    <row r="17" spans="1:8" ht="21.75" thickTop="1">
      <c r="A17" s="17" t="s">
        <v>1</v>
      </c>
      <c r="B17" s="11">
        <f aca="true" t="shared" si="1" ref="B17:H17">SUM(B5:B16)</f>
        <v>14688</v>
      </c>
      <c r="C17" s="11">
        <f t="shared" si="1"/>
        <v>254999</v>
      </c>
      <c r="D17" s="11">
        <f t="shared" si="1"/>
        <v>39802</v>
      </c>
      <c r="E17" s="11">
        <f t="shared" si="1"/>
        <v>4769</v>
      </c>
      <c r="F17" s="11">
        <f t="shared" si="1"/>
        <v>163</v>
      </c>
      <c r="G17" s="11">
        <f t="shared" si="1"/>
        <v>21085</v>
      </c>
      <c r="H17" s="24">
        <f t="shared" si="1"/>
        <v>335506</v>
      </c>
    </row>
    <row r="18" spans="1:8" ht="16.5">
      <c r="A18" s="18" t="s">
        <v>22</v>
      </c>
      <c r="B18" s="13">
        <f>SUM(B5:B13)/9</f>
        <v>1303.111111111111</v>
      </c>
      <c r="C18" s="13">
        <f aca="true" t="shared" si="2" ref="C18:H18">SUM(C5:C13)/9</f>
        <v>26841.88888888889</v>
      </c>
      <c r="D18" s="13">
        <f t="shared" si="2"/>
        <v>4234.111111111111</v>
      </c>
      <c r="E18" s="13">
        <f t="shared" si="2"/>
        <v>482.55555555555554</v>
      </c>
      <c r="F18" s="13">
        <f t="shared" si="2"/>
        <v>17.88888888888889</v>
      </c>
      <c r="G18" s="13">
        <f t="shared" si="2"/>
        <v>2075.5555555555557</v>
      </c>
      <c r="H18" s="13">
        <f t="shared" si="2"/>
        <v>34955.11111111111</v>
      </c>
    </row>
    <row r="19" spans="1:8" ht="22.5" customHeight="1" thickBot="1">
      <c r="A19" s="19" t="s">
        <v>23</v>
      </c>
      <c r="B19" s="15">
        <f>SUM(B14:B16)/3</f>
        <v>986.6666666666666</v>
      </c>
      <c r="C19" s="15">
        <f aca="true" t="shared" si="3" ref="C19:H19">SUM(C14:C16)/3</f>
        <v>4474</v>
      </c>
      <c r="D19" s="15">
        <f t="shared" si="3"/>
        <v>565</v>
      </c>
      <c r="E19" s="15">
        <f t="shared" si="3"/>
        <v>142</v>
      </c>
      <c r="F19" s="15">
        <f t="shared" si="3"/>
        <v>0.6666666666666666</v>
      </c>
      <c r="G19" s="15">
        <f t="shared" si="3"/>
        <v>801.6666666666666</v>
      </c>
      <c r="H19" s="15">
        <f t="shared" si="3"/>
        <v>6970</v>
      </c>
    </row>
    <row r="20" ht="17.25" thickTop="1"/>
  </sheetData>
  <sheetProtection/>
  <mergeCells count="9"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9"/>
    </sheetView>
  </sheetViews>
  <sheetFormatPr defaultColWidth="9.00390625" defaultRowHeight="16.5"/>
  <cols>
    <col min="1" max="1" width="25.125" style="20" customWidth="1"/>
    <col min="2" max="2" width="10.625" style="0" bestFit="1" customWidth="1"/>
    <col min="8" max="8" width="11.50390625" style="0" customWidth="1"/>
  </cols>
  <sheetData>
    <row r="1" spans="1:8" ht="17.25" thickTop="1">
      <c r="A1" s="30" t="s">
        <v>24</v>
      </c>
      <c r="B1" s="31"/>
      <c r="C1" s="31"/>
      <c r="D1" s="31"/>
      <c r="E1" s="31"/>
      <c r="F1" s="31"/>
      <c r="G1" s="31"/>
      <c r="H1" s="32"/>
    </row>
    <row r="2" spans="1:8" ht="17.25" thickBot="1">
      <c r="A2" s="33"/>
      <c r="B2" s="34"/>
      <c r="C2" s="34"/>
      <c r="D2" s="34"/>
      <c r="E2" s="34"/>
      <c r="F2" s="34"/>
      <c r="G2" s="34"/>
      <c r="H2" s="35"/>
    </row>
    <row r="3" spans="1:8" ht="17.25" thickTop="1">
      <c r="A3" s="45" t="s">
        <v>12</v>
      </c>
      <c r="B3" s="38" t="s">
        <v>13</v>
      </c>
      <c r="C3" s="38" t="s">
        <v>14</v>
      </c>
      <c r="D3" s="38" t="s">
        <v>15</v>
      </c>
      <c r="E3" s="38" t="s">
        <v>0</v>
      </c>
      <c r="F3" s="40" t="s">
        <v>16</v>
      </c>
      <c r="G3" s="38" t="s">
        <v>17</v>
      </c>
      <c r="H3" s="41" t="s">
        <v>18</v>
      </c>
    </row>
    <row r="4" spans="1:8" ht="16.5">
      <c r="A4" s="46"/>
      <c r="B4" s="39"/>
      <c r="C4" s="39"/>
      <c r="D4" s="39"/>
      <c r="E4" s="39"/>
      <c r="F4" s="39"/>
      <c r="G4" s="39"/>
      <c r="H4" s="42"/>
    </row>
    <row r="5" spans="1:8" ht="16.5">
      <c r="A5" s="21" t="s">
        <v>25</v>
      </c>
      <c r="B5" s="2">
        <v>1253</v>
      </c>
      <c r="C5" s="2">
        <v>10899</v>
      </c>
      <c r="D5" s="2">
        <v>1491</v>
      </c>
      <c r="E5" s="2">
        <v>156</v>
      </c>
      <c r="F5" s="2">
        <v>17</v>
      </c>
      <c r="G5" s="2">
        <v>387</v>
      </c>
      <c r="H5" s="3">
        <f>SUM(B5:G5)</f>
        <v>14203</v>
      </c>
    </row>
    <row r="6" spans="1:8" ht="16.5">
      <c r="A6" s="21" t="s">
        <v>26</v>
      </c>
      <c r="B6" s="2">
        <v>1731</v>
      </c>
      <c r="C6" s="2">
        <v>22989</v>
      </c>
      <c r="D6" s="2">
        <v>4505</v>
      </c>
      <c r="E6" s="2">
        <v>391</v>
      </c>
      <c r="F6" s="2">
        <v>35</v>
      </c>
      <c r="G6" s="2">
        <v>552</v>
      </c>
      <c r="H6" s="3">
        <f aca="true" t="shared" si="0" ref="H6:H16">SUM(B6:G6)</f>
        <v>30203</v>
      </c>
    </row>
    <row r="7" spans="1:8" ht="16.5">
      <c r="A7" s="21" t="s">
        <v>27</v>
      </c>
      <c r="B7" s="2">
        <v>2219</v>
      </c>
      <c r="C7" s="2">
        <v>25608</v>
      </c>
      <c r="D7" s="2">
        <v>5363</v>
      </c>
      <c r="E7" s="2">
        <v>434</v>
      </c>
      <c r="F7" s="2">
        <v>35</v>
      </c>
      <c r="G7" s="2">
        <v>543</v>
      </c>
      <c r="H7" s="3">
        <f t="shared" si="0"/>
        <v>34202</v>
      </c>
    </row>
    <row r="8" spans="1:8" ht="16.5">
      <c r="A8" s="21" t="s">
        <v>28</v>
      </c>
      <c r="B8" s="2">
        <v>2784</v>
      </c>
      <c r="C8" s="2">
        <v>20973</v>
      </c>
      <c r="D8" s="2">
        <v>5497</v>
      </c>
      <c r="E8" s="2">
        <v>436</v>
      </c>
      <c r="F8" s="2">
        <v>17</v>
      </c>
      <c r="G8" s="2">
        <v>583</v>
      </c>
      <c r="H8" s="3">
        <f t="shared" si="0"/>
        <v>30290</v>
      </c>
    </row>
    <row r="9" spans="1:8" ht="16.5">
      <c r="A9" s="21" t="s">
        <v>29</v>
      </c>
      <c r="B9" s="2">
        <v>1633</v>
      </c>
      <c r="C9" s="2">
        <v>15273</v>
      </c>
      <c r="D9" s="2">
        <v>3151</v>
      </c>
      <c r="E9" s="2">
        <v>211</v>
      </c>
      <c r="F9" s="2">
        <v>12</v>
      </c>
      <c r="G9" s="2">
        <v>372</v>
      </c>
      <c r="H9" s="3">
        <f t="shared" si="0"/>
        <v>20652</v>
      </c>
    </row>
    <row r="10" spans="1:8" ht="16.5">
      <c r="A10" s="21" t="s">
        <v>30</v>
      </c>
      <c r="B10" s="2">
        <v>2593</v>
      </c>
      <c r="C10" s="2">
        <v>20113</v>
      </c>
      <c r="D10" s="2">
        <v>4708</v>
      </c>
      <c r="E10" s="2">
        <v>387</v>
      </c>
      <c r="F10" s="2">
        <v>41</v>
      </c>
      <c r="G10" s="2">
        <v>541</v>
      </c>
      <c r="H10" s="3">
        <f t="shared" si="0"/>
        <v>28383</v>
      </c>
    </row>
    <row r="11" spans="1:8" ht="16.5">
      <c r="A11" s="21" t="s">
        <v>31</v>
      </c>
      <c r="B11" s="2">
        <v>2520</v>
      </c>
      <c r="C11" s="2">
        <v>23479</v>
      </c>
      <c r="D11" s="2">
        <v>4881</v>
      </c>
      <c r="E11" s="2">
        <v>336</v>
      </c>
      <c r="F11" s="2">
        <v>22</v>
      </c>
      <c r="G11" s="2">
        <v>477</v>
      </c>
      <c r="H11" s="3">
        <f t="shared" si="0"/>
        <v>31715</v>
      </c>
    </row>
    <row r="12" spans="1:8" ht="16.5">
      <c r="A12" s="21" t="s">
        <v>32</v>
      </c>
      <c r="B12" s="2">
        <v>632</v>
      </c>
      <c r="C12" s="2">
        <v>3441</v>
      </c>
      <c r="D12" s="2">
        <v>977</v>
      </c>
      <c r="E12" s="2">
        <v>69</v>
      </c>
      <c r="F12" s="2">
        <v>10</v>
      </c>
      <c r="G12" s="2">
        <v>118</v>
      </c>
      <c r="H12" s="3">
        <f t="shared" si="0"/>
        <v>5247</v>
      </c>
    </row>
    <row r="13" spans="1:8" ht="16.5">
      <c r="A13" s="21" t="s">
        <v>49</v>
      </c>
      <c r="B13" s="2">
        <v>1057</v>
      </c>
      <c r="C13" s="2">
        <v>20837</v>
      </c>
      <c r="D13" s="2">
        <v>2678</v>
      </c>
      <c r="E13" s="2">
        <v>181</v>
      </c>
      <c r="F13" s="2">
        <v>16</v>
      </c>
      <c r="G13" s="2">
        <v>1418</v>
      </c>
      <c r="H13" s="3">
        <f t="shared" si="0"/>
        <v>26187</v>
      </c>
    </row>
    <row r="14" spans="1:8" ht="16.5">
      <c r="A14" s="22" t="s">
        <v>33</v>
      </c>
      <c r="B14" s="5">
        <v>1009</v>
      </c>
      <c r="C14" s="5">
        <v>1549</v>
      </c>
      <c r="D14" s="5">
        <v>347</v>
      </c>
      <c r="E14" s="5">
        <v>94</v>
      </c>
      <c r="F14" s="5">
        <v>0</v>
      </c>
      <c r="G14" s="5">
        <v>342</v>
      </c>
      <c r="H14" s="3">
        <f t="shared" si="0"/>
        <v>3341</v>
      </c>
    </row>
    <row r="15" spans="1:8" ht="16.5">
      <c r="A15" s="22" t="s">
        <v>34</v>
      </c>
      <c r="B15" s="5">
        <v>1902</v>
      </c>
      <c r="C15" s="5">
        <v>8286</v>
      </c>
      <c r="D15" s="5">
        <v>1354</v>
      </c>
      <c r="E15" s="5">
        <v>203</v>
      </c>
      <c r="F15" s="5">
        <v>7</v>
      </c>
      <c r="G15" s="5">
        <v>454</v>
      </c>
      <c r="H15" s="3">
        <f t="shared" si="0"/>
        <v>12206</v>
      </c>
    </row>
    <row r="16" spans="1:8" ht="17.25" thickBot="1">
      <c r="A16" s="23" t="s">
        <v>36</v>
      </c>
      <c r="B16" s="8">
        <v>1206</v>
      </c>
      <c r="C16" s="8">
        <v>5399</v>
      </c>
      <c r="D16" s="8">
        <v>629</v>
      </c>
      <c r="E16" s="8">
        <v>132</v>
      </c>
      <c r="F16" s="8">
        <v>2</v>
      </c>
      <c r="G16" s="8">
        <v>912</v>
      </c>
      <c r="H16" s="3">
        <f t="shared" si="0"/>
        <v>8280</v>
      </c>
    </row>
    <row r="17" spans="1:8" ht="21.75" thickTop="1">
      <c r="A17" s="17" t="s">
        <v>1</v>
      </c>
      <c r="B17" s="11">
        <f aca="true" t="shared" si="1" ref="B17:H17">SUM(B5:B16)</f>
        <v>20539</v>
      </c>
      <c r="C17" s="11">
        <f t="shared" si="1"/>
        <v>178846</v>
      </c>
      <c r="D17" s="11">
        <f t="shared" si="1"/>
        <v>35581</v>
      </c>
      <c r="E17" s="11">
        <f t="shared" si="1"/>
        <v>3030</v>
      </c>
      <c r="F17" s="11">
        <f t="shared" si="1"/>
        <v>214</v>
      </c>
      <c r="G17" s="11">
        <f t="shared" si="1"/>
        <v>6699</v>
      </c>
      <c r="H17" s="24">
        <f t="shared" si="1"/>
        <v>244909</v>
      </c>
    </row>
    <row r="18" spans="1:8" ht="16.5">
      <c r="A18" s="18" t="s">
        <v>22</v>
      </c>
      <c r="B18" s="13">
        <f>SUM(B5:B13)/9</f>
        <v>1824.6666666666667</v>
      </c>
      <c r="C18" s="13">
        <f aca="true" t="shared" si="2" ref="C18:H18">SUM(C5:C13)/9</f>
        <v>18179.11111111111</v>
      </c>
      <c r="D18" s="13">
        <f t="shared" si="2"/>
        <v>3694.5555555555557</v>
      </c>
      <c r="E18" s="13">
        <f t="shared" si="2"/>
        <v>289</v>
      </c>
      <c r="F18" s="13">
        <f t="shared" si="2"/>
        <v>22.77777777777778</v>
      </c>
      <c r="G18" s="13">
        <f t="shared" si="2"/>
        <v>554.5555555555555</v>
      </c>
      <c r="H18" s="13">
        <f t="shared" si="2"/>
        <v>24564.666666666668</v>
      </c>
    </row>
    <row r="19" spans="1:8" ht="17.25" thickBot="1">
      <c r="A19" s="19" t="s">
        <v>23</v>
      </c>
      <c r="B19" s="15">
        <f>SUM(B14:B16)/3</f>
        <v>1372.3333333333333</v>
      </c>
      <c r="C19" s="15">
        <f aca="true" t="shared" si="3" ref="C19:H19">SUM(C14:C16)/3</f>
        <v>5078</v>
      </c>
      <c r="D19" s="15">
        <f t="shared" si="3"/>
        <v>776.6666666666666</v>
      </c>
      <c r="E19" s="15">
        <f t="shared" si="3"/>
        <v>143</v>
      </c>
      <c r="F19" s="15">
        <f t="shared" si="3"/>
        <v>3</v>
      </c>
      <c r="G19" s="15">
        <f t="shared" si="3"/>
        <v>569.3333333333334</v>
      </c>
      <c r="H19" s="15">
        <f t="shared" si="3"/>
        <v>7942.333333333333</v>
      </c>
    </row>
    <row r="20" ht="17.25" thickTop="1"/>
    <row r="21" spans="1:8" ht="16.5">
      <c r="A21" s="43" t="s">
        <v>50</v>
      </c>
      <c r="B21" s="44"/>
      <c r="C21" s="44"/>
      <c r="D21" s="44"/>
      <c r="E21" s="44"/>
      <c r="F21" s="44"/>
      <c r="G21" s="44"/>
      <c r="H21" s="44"/>
    </row>
  </sheetData>
  <sheetProtection/>
  <mergeCells count="10">
    <mergeCell ref="A21:H21"/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2" sqref="C22"/>
    </sheetView>
  </sheetViews>
  <sheetFormatPr defaultColWidth="9.00390625" defaultRowHeight="16.5"/>
  <cols>
    <col min="1" max="1" width="24.375" style="20" customWidth="1"/>
    <col min="8" max="8" width="10.25390625" style="0" customWidth="1"/>
  </cols>
  <sheetData>
    <row r="1" spans="1:8" ht="17.25" thickTop="1">
      <c r="A1" s="30" t="s">
        <v>37</v>
      </c>
      <c r="B1" s="31"/>
      <c r="C1" s="31"/>
      <c r="D1" s="31"/>
      <c r="E1" s="31"/>
      <c r="F1" s="31"/>
      <c r="G1" s="31"/>
      <c r="H1" s="32"/>
    </row>
    <row r="2" spans="1:8" ht="17.25" thickBot="1">
      <c r="A2" s="33"/>
      <c r="B2" s="34"/>
      <c r="C2" s="34"/>
      <c r="D2" s="34"/>
      <c r="E2" s="34"/>
      <c r="F2" s="34"/>
      <c r="G2" s="34"/>
      <c r="H2" s="35"/>
    </row>
    <row r="3" spans="1:8" ht="17.25" thickTop="1">
      <c r="A3" s="45" t="s">
        <v>12</v>
      </c>
      <c r="B3" s="38" t="s">
        <v>13</v>
      </c>
      <c r="C3" s="38" t="s">
        <v>14</v>
      </c>
      <c r="D3" s="38" t="s">
        <v>15</v>
      </c>
      <c r="E3" s="38" t="s">
        <v>0</v>
      </c>
      <c r="F3" s="40" t="s">
        <v>16</v>
      </c>
      <c r="G3" s="38" t="s">
        <v>17</v>
      </c>
      <c r="H3" s="41" t="s">
        <v>18</v>
      </c>
    </row>
    <row r="4" spans="1:8" ht="16.5">
      <c r="A4" s="46"/>
      <c r="B4" s="39"/>
      <c r="C4" s="39"/>
      <c r="D4" s="39"/>
      <c r="E4" s="39"/>
      <c r="F4" s="39"/>
      <c r="G4" s="39"/>
      <c r="H4" s="42"/>
    </row>
    <row r="5" spans="1:8" ht="16.5">
      <c r="A5" s="21" t="s">
        <v>38</v>
      </c>
      <c r="B5" s="2">
        <v>1400</v>
      </c>
      <c r="C5" s="2">
        <v>7452</v>
      </c>
      <c r="D5" s="2">
        <v>1305</v>
      </c>
      <c r="E5" s="2">
        <v>215</v>
      </c>
      <c r="F5" s="2">
        <v>3</v>
      </c>
      <c r="G5" s="2">
        <v>385</v>
      </c>
      <c r="H5" s="3">
        <f>SUM(B5:G5)</f>
        <v>10760</v>
      </c>
    </row>
    <row r="6" spans="1:8" ht="16.5">
      <c r="A6" s="21" t="s">
        <v>40</v>
      </c>
      <c r="B6" s="2">
        <v>1414</v>
      </c>
      <c r="C6" s="2">
        <v>22335</v>
      </c>
      <c r="D6" s="2">
        <v>3975</v>
      </c>
      <c r="E6" s="2">
        <v>201</v>
      </c>
      <c r="F6" s="2">
        <v>64</v>
      </c>
      <c r="G6" s="2">
        <v>654</v>
      </c>
      <c r="H6" s="3">
        <f aca="true" t="shared" si="0" ref="H6:H16">SUM(B6:G6)</f>
        <v>28643</v>
      </c>
    </row>
    <row r="7" spans="1:8" ht="16.5">
      <c r="A7" s="21" t="s">
        <v>39</v>
      </c>
      <c r="B7" s="2">
        <v>1282</v>
      </c>
      <c r="C7" s="2">
        <v>25312</v>
      </c>
      <c r="D7" s="2">
        <v>4504</v>
      </c>
      <c r="E7" s="2">
        <v>169</v>
      </c>
      <c r="F7" s="2">
        <v>40</v>
      </c>
      <c r="G7" s="2">
        <v>667</v>
      </c>
      <c r="H7" s="3">
        <f t="shared" si="0"/>
        <v>31974</v>
      </c>
    </row>
    <row r="8" spans="1:8" ht="16.5">
      <c r="A8" s="21" t="s">
        <v>41</v>
      </c>
      <c r="B8" s="2">
        <v>1554</v>
      </c>
      <c r="C8" s="2">
        <v>18103</v>
      </c>
      <c r="D8" s="2">
        <v>4380</v>
      </c>
      <c r="E8" s="2">
        <v>133</v>
      </c>
      <c r="F8" s="2">
        <v>30</v>
      </c>
      <c r="G8" s="2">
        <v>642</v>
      </c>
      <c r="H8" s="3">
        <f t="shared" si="0"/>
        <v>24842</v>
      </c>
    </row>
    <row r="9" spans="1:8" ht="16.5">
      <c r="A9" s="21" t="s">
        <v>42</v>
      </c>
      <c r="B9" s="2">
        <v>1384</v>
      </c>
      <c r="C9" s="2">
        <v>16341</v>
      </c>
      <c r="D9" s="2">
        <v>2902</v>
      </c>
      <c r="E9" s="2">
        <v>137</v>
      </c>
      <c r="F9" s="2">
        <v>12</v>
      </c>
      <c r="G9" s="2">
        <v>499</v>
      </c>
      <c r="H9" s="3">
        <f t="shared" si="0"/>
        <v>21275</v>
      </c>
    </row>
    <row r="10" spans="1:8" ht="16.5">
      <c r="A10" s="21" t="s">
        <v>43</v>
      </c>
      <c r="B10" s="2">
        <v>1677</v>
      </c>
      <c r="C10" s="2">
        <v>16258</v>
      </c>
      <c r="D10" s="2">
        <v>3618</v>
      </c>
      <c r="E10" s="2">
        <v>155</v>
      </c>
      <c r="F10" s="2">
        <v>85</v>
      </c>
      <c r="G10" s="2">
        <v>501</v>
      </c>
      <c r="H10" s="3">
        <f t="shared" si="0"/>
        <v>22294</v>
      </c>
    </row>
    <row r="11" spans="1:8" ht="16.5">
      <c r="A11" s="21" t="s">
        <v>44</v>
      </c>
      <c r="B11" s="2">
        <v>1626</v>
      </c>
      <c r="C11" s="2">
        <v>20266</v>
      </c>
      <c r="D11" s="2">
        <v>3674</v>
      </c>
      <c r="E11" s="2">
        <v>133</v>
      </c>
      <c r="F11" s="2">
        <v>52</v>
      </c>
      <c r="G11" s="2">
        <v>488</v>
      </c>
      <c r="H11" s="3">
        <f t="shared" si="0"/>
        <v>26239</v>
      </c>
    </row>
    <row r="12" spans="1:8" ht="16.5">
      <c r="A12" s="21" t="s">
        <v>45</v>
      </c>
      <c r="B12" s="2">
        <v>1876</v>
      </c>
      <c r="C12" s="2">
        <v>16362</v>
      </c>
      <c r="D12" s="2">
        <v>4007</v>
      </c>
      <c r="E12" s="2">
        <v>189</v>
      </c>
      <c r="F12" s="2">
        <v>78</v>
      </c>
      <c r="G12" s="2">
        <v>893</v>
      </c>
      <c r="H12" s="3">
        <f t="shared" si="0"/>
        <v>23405</v>
      </c>
    </row>
    <row r="13" spans="1:8" ht="16.5">
      <c r="A13" s="21" t="s">
        <v>46</v>
      </c>
      <c r="B13" s="2">
        <v>1785</v>
      </c>
      <c r="C13" s="2">
        <v>17892</v>
      </c>
      <c r="D13" s="2">
        <v>3433</v>
      </c>
      <c r="E13" s="2">
        <v>239</v>
      </c>
      <c r="F13" s="2">
        <v>17</v>
      </c>
      <c r="G13" s="2">
        <v>1449</v>
      </c>
      <c r="H13" s="3">
        <f t="shared" si="0"/>
        <v>24815</v>
      </c>
    </row>
    <row r="14" spans="1:8" ht="16.5">
      <c r="A14" s="22" t="s">
        <v>47</v>
      </c>
      <c r="B14" s="5">
        <v>1508</v>
      </c>
      <c r="C14" s="5">
        <v>2167</v>
      </c>
      <c r="D14" s="5">
        <v>454</v>
      </c>
      <c r="E14" s="5">
        <v>209</v>
      </c>
      <c r="F14" s="5">
        <v>1</v>
      </c>
      <c r="G14" s="5">
        <v>315</v>
      </c>
      <c r="H14" s="3">
        <f t="shared" si="0"/>
        <v>4654</v>
      </c>
    </row>
    <row r="15" spans="1:8" ht="16.5">
      <c r="A15" s="22" t="s">
        <v>48</v>
      </c>
      <c r="B15" s="5">
        <v>867</v>
      </c>
      <c r="C15" s="5">
        <v>4946</v>
      </c>
      <c r="D15" s="5">
        <v>764</v>
      </c>
      <c r="E15" s="5">
        <v>84</v>
      </c>
      <c r="F15" s="5">
        <v>9</v>
      </c>
      <c r="G15" s="5">
        <v>281</v>
      </c>
      <c r="H15" s="3">
        <f t="shared" si="0"/>
        <v>6951</v>
      </c>
    </row>
    <row r="16" spans="1:8" ht="17.25" thickBot="1">
      <c r="A16" s="23" t="s">
        <v>35</v>
      </c>
      <c r="B16" s="8">
        <v>1360</v>
      </c>
      <c r="C16" s="8">
        <v>3797</v>
      </c>
      <c r="D16" s="8">
        <v>497</v>
      </c>
      <c r="E16" s="8">
        <v>120</v>
      </c>
      <c r="F16" s="8">
        <v>1</v>
      </c>
      <c r="G16" s="8">
        <v>708</v>
      </c>
      <c r="H16" s="3">
        <f t="shared" si="0"/>
        <v>6483</v>
      </c>
    </row>
    <row r="17" spans="1:8" ht="21.75" thickTop="1">
      <c r="A17" s="17" t="s">
        <v>1</v>
      </c>
      <c r="B17" s="11">
        <f>SUM(B5:B16)</f>
        <v>17733</v>
      </c>
      <c r="C17" s="11">
        <f aca="true" t="shared" si="1" ref="C17:H17">SUM(C5:C16)</f>
        <v>171231</v>
      </c>
      <c r="D17" s="11">
        <f t="shared" si="1"/>
        <v>33513</v>
      </c>
      <c r="E17" s="11">
        <f t="shared" si="1"/>
        <v>1984</v>
      </c>
      <c r="F17" s="11">
        <f t="shared" si="1"/>
        <v>392</v>
      </c>
      <c r="G17" s="11">
        <f t="shared" si="1"/>
        <v>7482</v>
      </c>
      <c r="H17" s="24">
        <f t="shared" si="1"/>
        <v>232335</v>
      </c>
    </row>
    <row r="18" spans="1:8" ht="16.5">
      <c r="A18" s="18" t="s">
        <v>22</v>
      </c>
      <c r="B18" s="13">
        <f>SUM(B5:B13)/9</f>
        <v>1555.3333333333333</v>
      </c>
      <c r="C18" s="13">
        <f aca="true" t="shared" si="2" ref="C18:H18">SUM(C5:C13)/9</f>
        <v>17813.444444444445</v>
      </c>
      <c r="D18" s="13">
        <f t="shared" si="2"/>
        <v>3533.1111111111113</v>
      </c>
      <c r="E18" s="13">
        <f t="shared" si="2"/>
        <v>174.55555555555554</v>
      </c>
      <c r="F18" s="13">
        <f t="shared" si="2"/>
        <v>42.333333333333336</v>
      </c>
      <c r="G18" s="13">
        <f t="shared" si="2"/>
        <v>686.4444444444445</v>
      </c>
      <c r="H18" s="13">
        <f t="shared" si="2"/>
        <v>23805.222222222223</v>
      </c>
    </row>
    <row r="19" spans="1:8" ht="17.25" thickBot="1">
      <c r="A19" s="19" t="s">
        <v>23</v>
      </c>
      <c r="B19" s="15">
        <f>SUM(B14:B16)/3</f>
        <v>1245</v>
      </c>
      <c r="C19" s="15">
        <f aca="true" t="shared" si="3" ref="C19:H19">SUM(C14:C16)/3</f>
        <v>3636.6666666666665</v>
      </c>
      <c r="D19" s="15">
        <f t="shared" si="3"/>
        <v>571.6666666666666</v>
      </c>
      <c r="E19" s="15">
        <f t="shared" si="3"/>
        <v>137.66666666666666</v>
      </c>
      <c r="F19" s="15">
        <f t="shared" si="3"/>
        <v>3.6666666666666665</v>
      </c>
      <c r="G19" s="15">
        <f t="shared" si="3"/>
        <v>434.6666666666667</v>
      </c>
      <c r="H19" s="15">
        <f t="shared" si="3"/>
        <v>6029.333333333333</v>
      </c>
    </row>
    <row r="20" ht="17.25" thickTop="1"/>
    <row r="21" spans="1:8" ht="16.5">
      <c r="A21" s="43" t="s">
        <v>51</v>
      </c>
      <c r="B21" s="44"/>
      <c r="C21" s="44"/>
      <c r="D21" s="44"/>
      <c r="E21" s="44"/>
      <c r="F21" s="44"/>
      <c r="G21" s="44"/>
      <c r="H21" s="44"/>
    </row>
  </sheetData>
  <sheetProtection/>
  <mergeCells count="10">
    <mergeCell ref="A21:H21"/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7" sqref="H17"/>
    </sheetView>
  </sheetViews>
  <sheetFormatPr defaultColWidth="9.00390625" defaultRowHeight="16.5"/>
  <cols>
    <col min="1" max="1" width="25.875" style="0" customWidth="1"/>
    <col min="8" max="8" width="11.75390625" style="0" customWidth="1"/>
  </cols>
  <sheetData>
    <row r="1" spans="1:8" ht="17.25" thickTop="1">
      <c r="A1" s="30" t="s">
        <v>11</v>
      </c>
      <c r="B1" s="31"/>
      <c r="C1" s="31"/>
      <c r="D1" s="31"/>
      <c r="E1" s="31"/>
      <c r="F1" s="31"/>
      <c r="G1" s="31"/>
      <c r="H1" s="32"/>
    </row>
    <row r="2" spans="1:8" ht="17.25" thickBot="1">
      <c r="A2" s="33"/>
      <c r="B2" s="34"/>
      <c r="C2" s="34"/>
      <c r="D2" s="34"/>
      <c r="E2" s="34"/>
      <c r="F2" s="34"/>
      <c r="G2" s="34"/>
      <c r="H2" s="35"/>
    </row>
    <row r="3" spans="1:8" ht="17.25" thickTop="1">
      <c r="A3" s="36" t="s">
        <v>12</v>
      </c>
      <c r="B3" s="38" t="s">
        <v>13</v>
      </c>
      <c r="C3" s="38" t="s">
        <v>14</v>
      </c>
      <c r="D3" s="38" t="s">
        <v>15</v>
      </c>
      <c r="E3" s="38" t="s">
        <v>0</v>
      </c>
      <c r="F3" s="40" t="s">
        <v>16</v>
      </c>
      <c r="G3" s="38" t="s">
        <v>17</v>
      </c>
      <c r="H3" s="41" t="s">
        <v>18</v>
      </c>
    </row>
    <row r="4" spans="1:8" ht="16.5">
      <c r="A4" s="37"/>
      <c r="B4" s="39"/>
      <c r="C4" s="39"/>
      <c r="D4" s="39"/>
      <c r="E4" s="39"/>
      <c r="F4" s="39"/>
      <c r="G4" s="39"/>
      <c r="H4" s="42"/>
    </row>
    <row r="5" spans="1:8" ht="16.5">
      <c r="A5" s="1" t="s">
        <v>2</v>
      </c>
      <c r="B5" s="2">
        <v>1117</v>
      </c>
      <c r="C5" s="2">
        <v>13570</v>
      </c>
      <c r="D5" s="2">
        <v>1972</v>
      </c>
      <c r="E5" s="2">
        <v>111</v>
      </c>
      <c r="F5" s="2">
        <v>6</v>
      </c>
      <c r="G5" s="2">
        <v>508</v>
      </c>
      <c r="H5" s="3">
        <v>17284</v>
      </c>
    </row>
    <row r="6" spans="1:8" ht="16.5">
      <c r="A6" s="1" t="s">
        <v>3</v>
      </c>
      <c r="B6" s="2">
        <v>1155</v>
      </c>
      <c r="C6" s="2">
        <v>22067</v>
      </c>
      <c r="D6" s="2">
        <v>4287</v>
      </c>
      <c r="E6" s="2">
        <v>167</v>
      </c>
      <c r="F6" s="2">
        <v>13</v>
      </c>
      <c r="G6" s="2">
        <v>741</v>
      </c>
      <c r="H6" s="3">
        <v>28430</v>
      </c>
    </row>
    <row r="7" spans="1:8" ht="16.5">
      <c r="A7" s="1" t="s">
        <v>4</v>
      </c>
      <c r="B7" s="2">
        <v>1191</v>
      </c>
      <c r="C7" s="2">
        <v>26717</v>
      </c>
      <c r="D7" s="2">
        <v>4919</v>
      </c>
      <c r="E7" s="2">
        <v>217</v>
      </c>
      <c r="F7" s="2">
        <v>24</v>
      </c>
      <c r="G7" s="2">
        <v>871</v>
      </c>
      <c r="H7" s="3">
        <v>33939</v>
      </c>
    </row>
    <row r="8" spans="1:8" ht="16.5">
      <c r="A8" s="1" t="s">
        <v>5</v>
      </c>
      <c r="B8" s="2">
        <v>1365</v>
      </c>
      <c r="C8" s="2">
        <v>21101</v>
      </c>
      <c r="D8" s="2">
        <v>4336</v>
      </c>
      <c r="E8" s="2">
        <v>152</v>
      </c>
      <c r="F8" s="2">
        <v>39</v>
      </c>
      <c r="G8" s="2">
        <v>835</v>
      </c>
      <c r="H8" s="3">
        <v>27828</v>
      </c>
    </row>
    <row r="9" spans="1:8" ht="16.5">
      <c r="A9" s="1" t="s">
        <v>6</v>
      </c>
      <c r="B9" s="2">
        <v>1224</v>
      </c>
      <c r="C9" s="2">
        <v>13443</v>
      </c>
      <c r="D9" s="2">
        <v>2632</v>
      </c>
      <c r="E9" s="2">
        <v>162</v>
      </c>
      <c r="F9" s="2">
        <v>13</v>
      </c>
      <c r="G9" s="2">
        <v>490</v>
      </c>
      <c r="H9" s="3">
        <v>17964</v>
      </c>
    </row>
    <row r="10" spans="1:8" ht="16.5">
      <c r="A10" s="1" t="s">
        <v>7</v>
      </c>
      <c r="B10" s="2">
        <v>1486</v>
      </c>
      <c r="C10" s="2">
        <v>20634</v>
      </c>
      <c r="D10" s="2">
        <v>3113</v>
      </c>
      <c r="E10" s="2">
        <v>216</v>
      </c>
      <c r="F10" s="2">
        <v>47</v>
      </c>
      <c r="G10" s="2">
        <v>745</v>
      </c>
      <c r="H10" s="3">
        <v>26241</v>
      </c>
    </row>
    <row r="11" spans="1:8" ht="16.5">
      <c r="A11" s="1" t="s">
        <v>8</v>
      </c>
      <c r="B11" s="2">
        <v>1059</v>
      </c>
      <c r="C11" s="2">
        <v>20926</v>
      </c>
      <c r="D11" s="2">
        <v>3537</v>
      </c>
      <c r="E11" s="2">
        <v>153</v>
      </c>
      <c r="F11" s="2">
        <v>22</v>
      </c>
      <c r="G11" s="2">
        <v>711</v>
      </c>
      <c r="H11" s="3">
        <v>26408</v>
      </c>
    </row>
    <row r="12" spans="1:8" ht="16.5">
      <c r="A12" s="1" t="s">
        <v>9</v>
      </c>
      <c r="B12" s="2">
        <v>1728</v>
      </c>
      <c r="C12" s="2">
        <v>24487</v>
      </c>
      <c r="D12" s="2">
        <v>4123</v>
      </c>
      <c r="E12" s="2">
        <v>191</v>
      </c>
      <c r="F12" s="2">
        <v>25</v>
      </c>
      <c r="G12" s="2">
        <v>1041</v>
      </c>
      <c r="H12" s="3">
        <v>31595</v>
      </c>
    </row>
    <row r="13" spans="1:8" ht="16.5">
      <c r="A13" s="1" t="s">
        <v>10</v>
      </c>
      <c r="B13" s="2">
        <v>1295</v>
      </c>
      <c r="C13" s="2">
        <v>21813</v>
      </c>
      <c r="D13" s="2">
        <v>3422</v>
      </c>
      <c r="E13" s="2">
        <v>152</v>
      </c>
      <c r="F13" s="2">
        <v>37</v>
      </c>
      <c r="G13" s="2">
        <v>1088</v>
      </c>
      <c r="H13" s="3">
        <v>27807</v>
      </c>
    </row>
    <row r="14" spans="1:8" ht="16.5">
      <c r="A14" s="4" t="s">
        <v>19</v>
      </c>
      <c r="B14" s="5">
        <v>881</v>
      </c>
      <c r="C14" s="5">
        <v>2100</v>
      </c>
      <c r="D14" s="5">
        <v>647</v>
      </c>
      <c r="E14" s="5">
        <v>49</v>
      </c>
      <c r="F14" s="5">
        <v>3</v>
      </c>
      <c r="G14" s="5">
        <v>279</v>
      </c>
      <c r="H14" s="6">
        <v>3959</v>
      </c>
    </row>
    <row r="15" spans="1:8" ht="16.5">
      <c r="A15" s="4" t="s">
        <v>20</v>
      </c>
      <c r="B15" s="5">
        <v>587</v>
      </c>
      <c r="C15" s="5">
        <v>1976</v>
      </c>
      <c r="D15" s="5">
        <v>341</v>
      </c>
      <c r="E15" s="5">
        <v>53</v>
      </c>
      <c r="F15" s="5">
        <v>0</v>
      </c>
      <c r="G15" s="5">
        <v>167</v>
      </c>
      <c r="H15" s="6">
        <v>3124</v>
      </c>
    </row>
    <row r="16" spans="1:8" ht="17.25" thickBot="1">
      <c r="A16" s="7" t="s">
        <v>21</v>
      </c>
      <c r="B16" s="8">
        <v>1717</v>
      </c>
      <c r="C16" s="8">
        <v>5282</v>
      </c>
      <c r="D16" s="8">
        <v>644</v>
      </c>
      <c r="E16" s="8">
        <v>123</v>
      </c>
      <c r="F16" s="8">
        <v>0</v>
      </c>
      <c r="G16" s="8">
        <v>567</v>
      </c>
      <c r="H16" s="9">
        <v>8333</v>
      </c>
    </row>
    <row r="17" spans="1:8" ht="21.75" thickTop="1">
      <c r="A17" s="10" t="s">
        <v>1</v>
      </c>
      <c r="B17" s="11">
        <v>14805</v>
      </c>
      <c r="C17" s="11">
        <v>194116</v>
      </c>
      <c r="D17" s="11">
        <v>33973</v>
      </c>
      <c r="E17" s="11">
        <v>1746</v>
      </c>
      <c r="F17" s="11">
        <v>229</v>
      </c>
      <c r="G17" s="11">
        <v>8043</v>
      </c>
      <c r="H17" s="25">
        <v>252912</v>
      </c>
    </row>
    <row r="18" spans="1:8" ht="16.5">
      <c r="A18" s="12" t="s">
        <v>22</v>
      </c>
      <c r="B18" s="13">
        <f>SUM(B5:B13)/9</f>
        <v>1291.111111111111</v>
      </c>
      <c r="C18" s="13">
        <f aca="true" t="shared" si="0" ref="C18:H18">SUM(C5:C13)/9</f>
        <v>20528.666666666668</v>
      </c>
      <c r="D18" s="13">
        <f t="shared" si="0"/>
        <v>3593.4444444444443</v>
      </c>
      <c r="E18" s="13">
        <f t="shared" si="0"/>
        <v>169</v>
      </c>
      <c r="F18" s="13">
        <f t="shared" si="0"/>
        <v>25.11111111111111</v>
      </c>
      <c r="G18" s="13">
        <f t="shared" si="0"/>
        <v>781.1111111111111</v>
      </c>
      <c r="H18" s="13">
        <f t="shared" si="0"/>
        <v>26388.444444444445</v>
      </c>
    </row>
    <row r="19" spans="1:8" ht="17.25" thickBot="1">
      <c r="A19" s="14" t="s">
        <v>23</v>
      </c>
      <c r="B19" s="15">
        <v>1061.6666666666667</v>
      </c>
      <c r="C19" s="15">
        <v>3119.3333333333335</v>
      </c>
      <c r="D19" s="15">
        <v>544</v>
      </c>
      <c r="E19" s="15">
        <v>75</v>
      </c>
      <c r="F19" s="15">
        <v>1</v>
      </c>
      <c r="G19" s="15">
        <v>337.6666666666667</v>
      </c>
      <c r="H19" s="16">
        <v>5138.666666666667</v>
      </c>
    </row>
  </sheetData>
  <sheetProtection/>
  <mergeCells count="9"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5" sqref="J5"/>
    </sheetView>
  </sheetViews>
  <sheetFormatPr defaultColWidth="9.00390625" defaultRowHeight="16.5"/>
  <cols>
    <col min="1" max="1" width="26.25390625" style="0" customWidth="1"/>
  </cols>
  <sheetData>
    <row r="1" spans="1:8" ht="17.25" thickTop="1">
      <c r="A1" s="47" t="s">
        <v>91</v>
      </c>
      <c r="B1" s="48"/>
      <c r="C1" s="48"/>
      <c r="D1" s="48"/>
      <c r="E1" s="48"/>
      <c r="F1" s="48"/>
      <c r="G1" s="48"/>
      <c r="H1" s="49"/>
    </row>
    <row r="2" spans="1:8" ht="17.25" thickBot="1">
      <c r="A2" s="50"/>
      <c r="B2" s="51"/>
      <c r="C2" s="51"/>
      <c r="D2" s="51"/>
      <c r="E2" s="51"/>
      <c r="F2" s="51"/>
      <c r="G2" s="51"/>
      <c r="H2" s="52"/>
    </row>
    <row r="3" spans="1:8" ht="17.25" thickTop="1">
      <c r="A3" s="53" t="s">
        <v>92</v>
      </c>
      <c r="B3" s="54" t="s">
        <v>93</v>
      </c>
      <c r="C3" s="54" t="s">
        <v>94</v>
      </c>
      <c r="D3" s="54" t="s">
        <v>95</v>
      </c>
      <c r="E3" s="54" t="s">
        <v>0</v>
      </c>
      <c r="F3" s="55" t="s">
        <v>96</v>
      </c>
      <c r="G3" s="54" t="s">
        <v>97</v>
      </c>
      <c r="H3" s="56" t="s">
        <v>98</v>
      </c>
    </row>
    <row r="4" spans="1:8" ht="16.5">
      <c r="A4" s="57"/>
      <c r="B4" s="58"/>
      <c r="C4" s="58"/>
      <c r="D4" s="58"/>
      <c r="E4" s="58"/>
      <c r="F4" s="59"/>
      <c r="G4" s="58"/>
      <c r="H4" s="60"/>
    </row>
    <row r="5" spans="1:8" ht="16.5">
      <c r="A5" s="61" t="s">
        <v>99</v>
      </c>
      <c r="B5" s="62">
        <v>1046</v>
      </c>
      <c r="C5" s="62">
        <v>10340</v>
      </c>
      <c r="D5" s="62">
        <v>1469</v>
      </c>
      <c r="E5" s="62">
        <v>55</v>
      </c>
      <c r="F5" s="62">
        <v>5</v>
      </c>
      <c r="G5" s="62">
        <v>544</v>
      </c>
      <c r="H5" s="63">
        <v>13459</v>
      </c>
    </row>
    <row r="6" spans="1:8" ht="16.5">
      <c r="A6" s="61" t="s">
        <v>100</v>
      </c>
      <c r="B6" s="62">
        <v>1193</v>
      </c>
      <c r="C6" s="62">
        <v>22743</v>
      </c>
      <c r="D6" s="62">
        <v>3663</v>
      </c>
      <c r="E6" s="62">
        <v>70</v>
      </c>
      <c r="F6" s="62">
        <v>36</v>
      </c>
      <c r="G6" s="62">
        <v>627</v>
      </c>
      <c r="H6" s="63">
        <v>28332</v>
      </c>
    </row>
    <row r="7" spans="1:8" ht="16.5">
      <c r="A7" s="61" t="s">
        <v>101</v>
      </c>
      <c r="B7" s="62">
        <v>1185</v>
      </c>
      <c r="C7" s="62">
        <v>31718</v>
      </c>
      <c r="D7" s="62">
        <v>4510</v>
      </c>
      <c r="E7" s="62">
        <v>98</v>
      </c>
      <c r="F7" s="62">
        <v>42</v>
      </c>
      <c r="G7" s="62">
        <v>745</v>
      </c>
      <c r="H7" s="63">
        <v>38298</v>
      </c>
    </row>
    <row r="8" spans="1:8" ht="16.5">
      <c r="A8" s="61" t="s">
        <v>102</v>
      </c>
      <c r="B8" s="62">
        <v>1026</v>
      </c>
      <c r="C8" s="62">
        <v>20496</v>
      </c>
      <c r="D8" s="62">
        <v>3772</v>
      </c>
      <c r="E8" s="62">
        <v>127</v>
      </c>
      <c r="F8" s="62">
        <v>41</v>
      </c>
      <c r="G8" s="62">
        <v>613</v>
      </c>
      <c r="H8" s="63">
        <v>26075</v>
      </c>
    </row>
    <row r="9" spans="1:8" ht="16.5">
      <c r="A9" s="61" t="s">
        <v>103</v>
      </c>
      <c r="B9" s="62">
        <v>836</v>
      </c>
      <c r="C9" s="62">
        <v>15468</v>
      </c>
      <c r="D9" s="62">
        <v>2124</v>
      </c>
      <c r="E9" s="62">
        <v>78</v>
      </c>
      <c r="F9" s="62">
        <v>22</v>
      </c>
      <c r="G9" s="62">
        <v>499</v>
      </c>
      <c r="H9" s="63">
        <v>19027</v>
      </c>
    </row>
    <row r="10" spans="1:8" ht="16.5">
      <c r="A10" s="61" t="s">
        <v>104</v>
      </c>
      <c r="B10" s="62">
        <v>1165</v>
      </c>
      <c r="C10" s="62">
        <v>25014</v>
      </c>
      <c r="D10" s="62">
        <v>3594</v>
      </c>
      <c r="E10" s="62">
        <v>121</v>
      </c>
      <c r="F10" s="62">
        <v>25</v>
      </c>
      <c r="G10" s="62">
        <v>774</v>
      </c>
      <c r="H10" s="63">
        <v>30693</v>
      </c>
    </row>
    <row r="11" spans="1:8" ht="16.5">
      <c r="A11" s="61" t="s">
        <v>105</v>
      </c>
      <c r="B11" s="62">
        <v>936</v>
      </c>
      <c r="C11" s="62">
        <v>23629</v>
      </c>
      <c r="D11" s="62">
        <v>3484</v>
      </c>
      <c r="E11" s="62">
        <v>119</v>
      </c>
      <c r="F11" s="62">
        <v>39</v>
      </c>
      <c r="G11" s="62">
        <v>718</v>
      </c>
      <c r="H11" s="63">
        <v>28925</v>
      </c>
    </row>
    <row r="12" spans="1:8" ht="16.5">
      <c r="A12" s="61" t="s">
        <v>106</v>
      </c>
      <c r="B12" s="62">
        <v>1239</v>
      </c>
      <c r="C12" s="62">
        <v>25810</v>
      </c>
      <c r="D12" s="62">
        <v>4325</v>
      </c>
      <c r="E12" s="62">
        <v>93</v>
      </c>
      <c r="F12" s="62">
        <v>38</v>
      </c>
      <c r="G12" s="62">
        <v>846</v>
      </c>
      <c r="H12" s="63">
        <v>32351</v>
      </c>
    </row>
    <row r="13" spans="1:8" ht="16.5">
      <c r="A13" s="61" t="s">
        <v>107</v>
      </c>
      <c r="B13" s="62">
        <v>1201</v>
      </c>
      <c r="C13" s="62">
        <v>24407</v>
      </c>
      <c r="D13" s="62">
        <v>3458</v>
      </c>
      <c r="E13" s="62">
        <v>92</v>
      </c>
      <c r="F13" s="62">
        <v>44</v>
      </c>
      <c r="G13" s="62">
        <v>844</v>
      </c>
      <c r="H13" s="63">
        <v>30046</v>
      </c>
    </row>
    <row r="14" spans="1:8" ht="16.5">
      <c r="A14" s="64" t="s">
        <v>108</v>
      </c>
      <c r="B14" s="65">
        <v>774</v>
      </c>
      <c r="C14" s="65">
        <v>2096</v>
      </c>
      <c r="D14" s="65">
        <v>486</v>
      </c>
      <c r="E14" s="65">
        <v>24</v>
      </c>
      <c r="F14" s="65">
        <v>0</v>
      </c>
      <c r="G14" s="65">
        <v>285</v>
      </c>
      <c r="H14" s="66">
        <v>3665</v>
      </c>
    </row>
    <row r="15" spans="1:8" ht="16.5">
      <c r="A15" s="64" t="s">
        <v>109</v>
      </c>
      <c r="B15" s="65">
        <v>587</v>
      </c>
      <c r="C15" s="65">
        <v>4584</v>
      </c>
      <c r="D15" s="65">
        <v>692</v>
      </c>
      <c r="E15" s="65">
        <v>63</v>
      </c>
      <c r="F15" s="65">
        <v>3</v>
      </c>
      <c r="G15" s="65">
        <v>302</v>
      </c>
      <c r="H15" s="66">
        <v>6231</v>
      </c>
    </row>
    <row r="16" spans="1:8" ht="17.25" thickBot="1">
      <c r="A16" s="67" t="s">
        <v>110</v>
      </c>
      <c r="B16" s="68">
        <v>992</v>
      </c>
      <c r="C16" s="68">
        <v>3107</v>
      </c>
      <c r="D16" s="68">
        <v>686</v>
      </c>
      <c r="E16" s="68">
        <v>73</v>
      </c>
      <c r="F16" s="68">
        <v>2</v>
      </c>
      <c r="G16" s="68">
        <v>267</v>
      </c>
      <c r="H16" s="69">
        <v>5127</v>
      </c>
    </row>
    <row r="17" spans="1:8" ht="20.25" thickTop="1">
      <c r="A17" s="70" t="s">
        <v>111</v>
      </c>
      <c r="B17" s="71">
        <v>12180</v>
      </c>
      <c r="C17" s="71">
        <v>209412</v>
      </c>
      <c r="D17" s="71">
        <v>32263</v>
      </c>
      <c r="E17" s="71">
        <v>1013</v>
      </c>
      <c r="F17" s="71">
        <v>297</v>
      </c>
      <c r="G17" s="71">
        <v>7064</v>
      </c>
      <c r="H17" s="72">
        <v>262229</v>
      </c>
    </row>
    <row r="18" spans="1:8" ht="19.5">
      <c r="A18" s="73" t="s">
        <v>112</v>
      </c>
      <c r="B18" s="74">
        <v>0.0464</v>
      </c>
      <c r="C18" s="74">
        <v>0.7986</v>
      </c>
      <c r="D18" s="74">
        <v>0.123</v>
      </c>
      <c r="E18" s="74">
        <v>0.0039</v>
      </c>
      <c r="F18" s="74">
        <v>0.0011</v>
      </c>
      <c r="G18" s="74">
        <v>0.0269</v>
      </c>
      <c r="H18" s="75">
        <v>1</v>
      </c>
    </row>
    <row r="19" spans="1:8" ht="16.5">
      <c r="A19" s="76" t="s">
        <v>113</v>
      </c>
      <c r="B19" s="77">
        <v>1092</v>
      </c>
      <c r="C19" s="77">
        <v>22181</v>
      </c>
      <c r="D19" s="77">
        <v>3378</v>
      </c>
      <c r="E19" s="77">
        <v>95</v>
      </c>
      <c r="F19" s="77">
        <v>32</v>
      </c>
      <c r="G19" s="77">
        <v>690</v>
      </c>
      <c r="H19" s="78">
        <v>27467</v>
      </c>
    </row>
    <row r="20" spans="1:8" ht="17.25" thickBot="1">
      <c r="A20" s="79" t="s">
        <v>114</v>
      </c>
      <c r="B20" s="80">
        <v>784</v>
      </c>
      <c r="C20" s="80">
        <v>3262</v>
      </c>
      <c r="D20" s="80">
        <v>621</v>
      </c>
      <c r="E20" s="80">
        <v>53</v>
      </c>
      <c r="F20" s="80">
        <v>2</v>
      </c>
      <c r="G20" s="80">
        <v>285</v>
      </c>
      <c r="H20" s="81">
        <v>5008</v>
      </c>
    </row>
    <row r="21" ht="17.25" thickTop="1"/>
  </sheetData>
  <sheetProtection/>
  <mergeCells count="9"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19" sqref="J19"/>
    </sheetView>
  </sheetViews>
  <sheetFormatPr defaultColWidth="9.00390625" defaultRowHeight="16.5"/>
  <cols>
    <col min="1" max="1" width="26.375" style="0" customWidth="1"/>
    <col min="8" max="8" width="9.00390625" style="0" customWidth="1"/>
  </cols>
  <sheetData>
    <row r="1" spans="1:8" ht="17.25" thickTop="1">
      <c r="A1" s="47" t="s">
        <v>115</v>
      </c>
      <c r="B1" s="48"/>
      <c r="C1" s="48"/>
      <c r="D1" s="48"/>
      <c r="E1" s="48"/>
      <c r="F1" s="48"/>
      <c r="G1" s="48"/>
      <c r="H1" s="49"/>
    </row>
    <row r="2" spans="1:8" ht="17.25" thickBot="1">
      <c r="A2" s="50"/>
      <c r="B2" s="51"/>
      <c r="C2" s="51"/>
      <c r="D2" s="51"/>
      <c r="E2" s="51"/>
      <c r="F2" s="51"/>
      <c r="G2" s="51"/>
      <c r="H2" s="52"/>
    </row>
    <row r="3" spans="1:8" ht="17.25" thickTop="1">
      <c r="A3" s="53" t="s">
        <v>116</v>
      </c>
      <c r="B3" s="54" t="s">
        <v>93</v>
      </c>
      <c r="C3" s="54" t="s">
        <v>94</v>
      </c>
      <c r="D3" s="54" t="s">
        <v>95</v>
      </c>
      <c r="E3" s="54" t="s">
        <v>0</v>
      </c>
      <c r="F3" s="55" t="s">
        <v>96</v>
      </c>
      <c r="G3" s="54" t="s">
        <v>97</v>
      </c>
      <c r="H3" s="82" t="s">
        <v>117</v>
      </c>
    </row>
    <row r="4" spans="1:8" ht="16.5">
      <c r="A4" s="57"/>
      <c r="B4" s="58"/>
      <c r="C4" s="58"/>
      <c r="D4" s="58"/>
      <c r="E4" s="58"/>
      <c r="F4" s="59"/>
      <c r="G4" s="58"/>
      <c r="H4" s="83"/>
    </row>
    <row r="5" spans="1:8" ht="16.5">
      <c r="A5" s="61" t="s">
        <v>118</v>
      </c>
      <c r="B5" s="62">
        <v>832</v>
      </c>
      <c r="C5" s="62">
        <v>13594</v>
      </c>
      <c r="D5" s="62">
        <v>1219</v>
      </c>
      <c r="E5" s="62">
        <v>99</v>
      </c>
      <c r="F5" s="62">
        <v>18</v>
      </c>
      <c r="G5" s="62">
        <v>733</v>
      </c>
      <c r="H5" s="63">
        <v>16495</v>
      </c>
    </row>
    <row r="6" spans="1:8" ht="16.5">
      <c r="A6" s="61" t="s">
        <v>119</v>
      </c>
      <c r="B6" s="62">
        <v>1050</v>
      </c>
      <c r="C6" s="62">
        <v>26656</v>
      </c>
      <c r="D6" s="62">
        <v>4193</v>
      </c>
      <c r="E6" s="62">
        <v>139</v>
      </c>
      <c r="F6" s="62">
        <v>10</v>
      </c>
      <c r="G6" s="62">
        <v>1610</v>
      </c>
      <c r="H6" s="63">
        <v>33658</v>
      </c>
    </row>
    <row r="7" spans="1:8" ht="16.5">
      <c r="A7" s="61" t="s">
        <v>120</v>
      </c>
      <c r="B7" s="62">
        <v>1132</v>
      </c>
      <c r="C7" s="62">
        <v>35134</v>
      </c>
      <c r="D7" s="62">
        <v>4659</v>
      </c>
      <c r="E7" s="62">
        <v>137</v>
      </c>
      <c r="F7" s="62">
        <v>24</v>
      </c>
      <c r="G7" s="62">
        <v>1702</v>
      </c>
      <c r="H7" s="63">
        <v>42788</v>
      </c>
    </row>
    <row r="8" spans="1:8" ht="16.5">
      <c r="A8" s="61" t="s">
        <v>121</v>
      </c>
      <c r="B8" s="62">
        <v>1164</v>
      </c>
      <c r="C8" s="62">
        <v>30257</v>
      </c>
      <c r="D8" s="62">
        <v>4262</v>
      </c>
      <c r="E8" s="62">
        <v>115</v>
      </c>
      <c r="F8" s="62">
        <v>6</v>
      </c>
      <c r="G8" s="62">
        <v>1561</v>
      </c>
      <c r="H8" s="63">
        <v>37365</v>
      </c>
    </row>
    <row r="9" spans="1:8" ht="16.5">
      <c r="A9" s="61" t="s">
        <v>122</v>
      </c>
      <c r="B9" s="62">
        <v>677</v>
      </c>
      <c r="C9" s="62">
        <v>17198</v>
      </c>
      <c r="D9" s="62">
        <v>2007</v>
      </c>
      <c r="E9" s="62">
        <v>84</v>
      </c>
      <c r="F9" s="62">
        <v>10</v>
      </c>
      <c r="G9" s="62">
        <v>900</v>
      </c>
      <c r="H9" s="63">
        <v>20876</v>
      </c>
    </row>
    <row r="10" spans="1:8" ht="16.5">
      <c r="A10" s="61" t="s">
        <v>123</v>
      </c>
      <c r="B10" s="62">
        <v>1208</v>
      </c>
      <c r="C10" s="62">
        <v>27450</v>
      </c>
      <c r="D10" s="62">
        <v>4949</v>
      </c>
      <c r="E10" s="62">
        <v>199</v>
      </c>
      <c r="F10" s="62">
        <v>29</v>
      </c>
      <c r="G10" s="62">
        <v>1663</v>
      </c>
      <c r="H10" s="63">
        <v>35498</v>
      </c>
    </row>
    <row r="11" spans="1:8" ht="16.5">
      <c r="A11" s="61" t="s">
        <v>124</v>
      </c>
      <c r="B11" s="62">
        <v>922</v>
      </c>
      <c r="C11" s="62">
        <v>30861</v>
      </c>
      <c r="D11" s="62">
        <v>4544</v>
      </c>
      <c r="E11" s="62">
        <v>162</v>
      </c>
      <c r="F11" s="62">
        <v>18</v>
      </c>
      <c r="G11" s="62">
        <v>1358</v>
      </c>
      <c r="H11" s="63">
        <v>37865</v>
      </c>
    </row>
    <row r="12" spans="1:8" ht="16.5">
      <c r="A12" s="61" t="s">
        <v>125</v>
      </c>
      <c r="B12" s="62">
        <v>1042</v>
      </c>
      <c r="C12" s="62">
        <v>32358</v>
      </c>
      <c r="D12" s="62">
        <v>4294</v>
      </c>
      <c r="E12" s="62">
        <v>111</v>
      </c>
      <c r="F12" s="62">
        <v>24</v>
      </c>
      <c r="G12" s="62">
        <v>1382</v>
      </c>
      <c r="H12" s="63">
        <v>39211</v>
      </c>
    </row>
    <row r="13" spans="1:8" ht="16.5">
      <c r="A13" s="61" t="s">
        <v>126</v>
      </c>
      <c r="B13" s="62">
        <v>1078</v>
      </c>
      <c r="C13" s="62">
        <v>29622</v>
      </c>
      <c r="D13" s="62">
        <v>2968</v>
      </c>
      <c r="E13" s="62">
        <v>90</v>
      </c>
      <c r="F13" s="62">
        <v>19</v>
      </c>
      <c r="G13" s="62">
        <v>1659</v>
      </c>
      <c r="H13" s="63">
        <v>35436</v>
      </c>
    </row>
    <row r="14" spans="1:8" ht="16.5">
      <c r="A14" s="84" t="s">
        <v>127</v>
      </c>
      <c r="B14" s="65">
        <v>385</v>
      </c>
      <c r="C14" s="65">
        <v>1491</v>
      </c>
      <c r="D14" s="65">
        <v>464</v>
      </c>
      <c r="E14" s="65">
        <v>22</v>
      </c>
      <c r="F14" s="65">
        <v>2</v>
      </c>
      <c r="G14" s="65">
        <v>62</v>
      </c>
      <c r="H14" s="66">
        <v>2426</v>
      </c>
    </row>
    <row r="15" spans="1:8" ht="16.5">
      <c r="A15" s="84" t="s">
        <v>128</v>
      </c>
      <c r="B15" s="65">
        <v>514</v>
      </c>
      <c r="C15" s="65">
        <v>4055</v>
      </c>
      <c r="D15" s="65">
        <v>468</v>
      </c>
      <c r="E15" s="65">
        <v>44</v>
      </c>
      <c r="F15" s="65">
        <v>10</v>
      </c>
      <c r="G15" s="65">
        <v>523</v>
      </c>
      <c r="H15" s="66">
        <v>5614</v>
      </c>
    </row>
    <row r="16" spans="1:8" ht="17.25" thickBot="1">
      <c r="A16" s="85" t="s">
        <v>129</v>
      </c>
      <c r="B16" s="68">
        <v>616</v>
      </c>
      <c r="C16" s="68">
        <v>3263</v>
      </c>
      <c r="D16" s="68">
        <v>562</v>
      </c>
      <c r="E16" s="68">
        <v>29</v>
      </c>
      <c r="F16" s="68">
        <v>0</v>
      </c>
      <c r="G16" s="68">
        <v>596</v>
      </c>
      <c r="H16" s="69">
        <v>5066</v>
      </c>
    </row>
    <row r="17" spans="1:8" ht="20.25" thickTop="1">
      <c r="A17" s="70" t="s">
        <v>130</v>
      </c>
      <c r="B17" s="71">
        <v>10620</v>
      </c>
      <c r="C17" s="71">
        <v>251939</v>
      </c>
      <c r="D17" s="71">
        <v>34589</v>
      </c>
      <c r="E17" s="71">
        <v>1231</v>
      </c>
      <c r="F17" s="71">
        <v>170</v>
      </c>
      <c r="G17" s="71">
        <v>13749</v>
      </c>
      <c r="H17" s="72">
        <v>312298</v>
      </c>
    </row>
    <row r="18" spans="1:8" ht="19.5">
      <c r="A18" s="73" t="s">
        <v>112</v>
      </c>
      <c r="B18" s="74">
        <v>0.034</v>
      </c>
      <c r="C18" s="74">
        <v>0.8067</v>
      </c>
      <c r="D18" s="74">
        <v>0.1108</v>
      </c>
      <c r="E18" s="74">
        <v>0.0039</v>
      </c>
      <c r="F18" s="74">
        <v>0.0005</v>
      </c>
      <c r="G18" s="74">
        <v>0.044</v>
      </c>
      <c r="H18" s="75">
        <v>1</v>
      </c>
    </row>
    <row r="19" spans="1:8" ht="16.5">
      <c r="A19" s="76" t="s">
        <v>113</v>
      </c>
      <c r="B19" s="77">
        <v>1012</v>
      </c>
      <c r="C19" s="77">
        <v>27014</v>
      </c>
      <c r="D19" s="77">
        <v>3677</v>
      </c>
      <c r="E19" s="77">
        <v>126</v>
      </c>
      <c r="F19" s="77">
        <v>18</v>
      </c>
      <c r="G19" s="77">
        <v>1396</v>
      </c>
      <c r="H19" s="78">
        <v>33244</v>
      </c>
    </row>
    <row r="20" spans="1:8" ht="17.25" thickBot="1">
      <c r="A20" s="79" t="s">
        <v>114</v>
      </c>
      <c r="B20" s="80">
        <v>505</v>
      </c>
      <c r="C20" s="80">
        <v>2936</v>
      </c>
      <c r="D20" s="80">
        <v>498</v>
      </c>
      <c r="E20" s="80">
        <v>32</v>
      </c>
      <c r="F20" s="80">
        <v>4</v>
      </c>
      <c r="G20" s="80">
        <v>394</v>
      </c>
      <c r="H20" s="81">
        <v>4369</v>
      </c>
    </row>
    <row r="21" ht="17.25" thickTop="1"/>
  </sheetData>
  <sheetProtection/>
  <mergeCells count="9">
    <mergeCell ref="A1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dcterms:created xsi:type="dcterms:W3CDTF">2009-07-20T07:52:58Z</dcterms:created>
  <dcterms:modified xsi:type="dcterms:W3CDTF">2012-11-07T08:59:30Z</dcterms:modified>
  <cp:category/>
  <cp:version/>
  <cp:contentType/>
  <cp:contentStatus/>
</cp:coreProperties>
</file>