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1041" sheetId="1" r:id="rId1"/>
    <sheet name="1042" sheetId="2" r:id="rId2"/>
    <sheet name="104學年" sheetId="3" r:id="rId3"/>
  </sheets>
  <definedNames/>
  <calcPr fullCalcOnLoad="1"/>
</workbook>
</file>

<file path=xl/sharedStrings.xml><?xml version="1.0" encoding="utf-8"?>
<sst xmlns="http://schemas.openxmlformats.org/spreadsheetml/2006/main" count="144" uniqueCount="47">
  <si>
    <t>學
院</t>
  </si>
  <si>
    <t>系所</t>
  </si>
  <si>
    <t>總
平
均</t>
  </si>
  <si>
    <t>醫技</t>
  </si>
  <si>
    <t>醫工所</t>
  </si>
  <si>
    <t>環安</t>
  </si>
  <si>
    <t>生科所</t>
  </si>
  <si>
    <t>食科</t>
  </si>
  <si>
    <t>合  計</t>
  </si>
  <si>
    <t>護
理
學
院</t>
  </si>
  <si>
    <t>護理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</si>
  <si>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</si>
  <si>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</si>
  <si>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</si>
  <si>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</si>
  <si>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</si>
  <si>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</si>
  <si>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</si>
  <si>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</si>
  <si>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</si>
  <si>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</si>
  <si>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視光系</t>
  </si>
  <si>
    <t>醫技碩士</t>
  </si>
  <si>
    <t>兒教</t>
  </si>
  <si>
    <t>醫放</t>
  </si>
  <si>
    <t>食科碩士</t>
  </si>
  <si>
    <t>環安碩士</t>
  </si>
  <si>
    <t>健
康
科
學
院</t>
  </si>
  <si>
    <t>牙技</t>
  </si>
  <si>
    <t>牙技碩士</t>
  </si>
  <si>
    <t>人文暨
通識
教育
學院</t>
  </si>
  <si>
    <t>護理碩士</t>
  </si>
  <si>
    <t>醫管碩士</t>
  </si>
  <si>
    <t>備注: 進修部人數未含產學碩專班(3人)及長福專班(14.5人)</t>
  </si>
  <si>
    <t>備注: 進修部人數未含產學碩專班(3人)及長福專班(11人)</t>
  </si>
  <si>
    <t>備注: 進修部人數未含長福專班(1人)</t>
  </si>
  <si>
    <t>醫放碩博</t>
  </si>
  <si>
    <t>醫放碩博</t>
  </si>
  <si>
    <r>
      <t>104學年度第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學期各系所學生使用人次統計表</t>
    </r>
  </si>
  <si>
    <r>
      <t>104學年度第</t>
    </r>
    <r>
      <rPr>
        <b/>
        <sz val="18"/>
        <rFont val="新細明體"/>
        <family val="1"/>
      </rPr>
      <t xml:space="preserve"> 2</t>
    </r>
    <r>
      <rPr>
        <sz val="18"/>
        <rFont val="新細明體"/>
        <family val="1"/>
      </rPr>
      <t>學期各系所學生使用人次統計表</t>
    </r>
  </si>
  <si>
    <t>104學年度各系所學生使用人次統計表</t>
  </si>
  <si>
    <t>日間部</t>
  </si>
  <si>
    <t>進修部</t>
  </si>
  <si>
    <t>總
人
次</t>
  </si>
  <si>
    <t>使用人次</t>
  </si>
  <si>
    <t>學生
人數</t>
  </si>
  <si>
    <t>平均
使用人次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</si>
</sst>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);[Red]\(0\)"/>
    <numFmt numFmtId="179" formatCode="#,##0_);[Red]\(#,##0\)"/>
  </numFmts>
  <fonts count="46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10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2" sqref="C2:I3"/>
    </sheetView>
  </sheetViews>
  <sheetFormatPr defaultColWidth="9.00390625" defaultRowHeight="16.5"/>
  <cols>
    <col min="1" max="1" width="5.25390625" style="0" customWidth="1"/>
    <col min="2" max="2" width="8.625" style="8" customWidth="1"/>
    <col min="3" max="3" width="9.125" style="0" customWidth="1"/>
    <col min="4" max="4" width="5.875" style="0" customWidth="1"/>
    <col min="5" max="5" width="8.875" style="0" customWidth="1"/>
    <col min="6" max="6" width="8.375" style="0" customWidth="1"/>
    <col min="7" max="7" width="6.00390625" style="0" customWidth="1"/>
    <col min="8" max="8" width="8.75390625" style="0" customWidth="1"/>
    <col min="9" max="9" width="8.25390625" style="14" customWidth="1"/>
    <col min="10" max="10" width="7.50390625" style="0" customWidth="1"/>
  </cols>
  <sheetData>
    <row r="1" spans="1:10" ht="25.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1" customHeight="1">
      <c r="A2" s="34" t="s">
        <v>0</v>
      </c>
      <c r="B2" s="36" t="s">
        <v>1</v>
      </c>
      <c r="C2" s="38" t="s">
        <v>41</v>
      </c>
      <c r="D2" s="38"/>
      <c r="E2" s="38"/>
      <c r="F2" s="38" t="s">
        <v>42</v>
      </c>
      <c r="G2" s="38"/>
      <c r="H2" s="38"/>
      <c r="I2" s="39" t="s">
        <v>43</v>
      </c>
      <c r="J2" s="21" t="s">
        <v>2</v>
      </c>
    </row>
    <row r="3" spans="1:10" ht="44.25" customHeight="1">
      <c r="A3" s="35"/>
      <c r="B3" s="37"/>
      <c r="C3" s="1" t="s">
        <v>44</v>
      </c>
      <c r="D3" s="2" t="s">
        <v>45</v>
      </c>
      <c r="E3" s="2" t="s">
        <v>46</v>
      </c>
      <c r="F3" s="1" t="s">
        <v>44</v>
      </c>
      <c r="G3" s="2" t="s">
        <v>45</v>
      </c>
      <c r="H3" s="2" t="s">
        <v>46</v>
      </c>
      <c r="I3" s="40"/>
      <c r="J3" s="22"/>
    </row>
    <row r="4" spans="1:10" ht="16.5" customHeight="1">
      <c r="A4" s="25" t="s">
        <v>27</v>
      </c>
      <c r="B4" s="3" t="s">
        <v>3</v>
      </c>
      <c r="C4" s="4">
        <f>929+86</f>
        <v>1015</v>
      </c>
      <c r="D4" s="4">
        <v>550</v>
      </c>
      <c r="E4" s="9">
        <f aca="true" t="shared" si="0" ref="E4:E21">C4/D4</f>
        <v>1.8454545454545455</v>
      </c>
      <c r="F4" s="4">
        <v>0</v>
      </c>
      <c r="G4" s="4">
        <v>0</v>
      </c>
      <c r="H4" s="9">
        <v>0</v>
      </c>
      <c r="I4" s="12">
        <f>C4+F4</f>
        <v>1015</v>
      </c>
      <c r="J4" s="9">
        <f aca="true" t="shared" si="1" ref="J4:J33">(C4+F4)/(D4+G4)</f>
        <v>1.8454545454545455</v>
      </c>
    </row>
    <row r="5" spans="1:10" ht="16.5" customHeight="1">
      <c r="A5" s="26"/>
      <c r="B5" s="3" t="s">
        <v>24</v>
      </c>
      <c r="C5" s="4">
        <f>813+48</f>
        <v>861</v>
      </c>
      <c r="D5" s="4">
        <v>581</v>
      </c>
      <c r="E5" s="9">
        <f t="shared" si="0"/>
        <v>1.4819277108433735</v>
      </c>
      <c r="F5" s="4">
        <v>0</v>
      </c>
      <c r="G5" s="4">
        <v>0</v>
      </c>
      <c r="H5" s="9">
        <v>0</v>
      </c>
      <c r="I5" s="12">
        <f aca="true" t="shared" si="2" ref="I5:I32">C5+F5</f>
        <v>861</v>
      </c>
      <c r="J5" s="9">
        <f t="shared" si="1"/>
        <v>1.4819277108433735</v>
      </c>
    </row>
    <row r="6" spans="1:10" ht="16.5" customHeight="1">
      <c r="A6" s="26"/>
      <c r="B6" s="3" t="s">
        <v>28</v>
      </c>
      <c r="C6" s="4">
        <f>789+97</f>
        <v>886</v>
      </c>
      <c r="D6" s="4">
        <v>577</v>
      </c>
      <c r="E6" s="9">
        <f t="shared" si="0"/>
        <v>1.535528596187175</v>
      </c>
      <c r="F6" s="4">
        <v>0</v>
      </c>
      <c r="G6" s="4">
        <v>0</v>
      </c>
      <c r="H6" s="9">
        <v>0</v>
      </c>
      <c r="I6" s="12">
        <f t="shared" si="2"/>
        <v>886</v>
      </c>
      <c r="J6" s="9">
        <f t="shared" si="1"/>
        <v>1.535528596187175</v>
      </c>
    </row>
    <row r="7" spans="1:10" ht="16.5" customHeight="1">
      <c r="A7" s="26"/>
      <c r="B7" s="3" t="s">
        <v>7</v>
      </c>
      <c r="C7" s="4">
        <v>668</v>
      </c>
      <c r="D7" s="4">
        <v>444</v>
      </c>
      <c r="E7" s="9">
        <f t="shared" si="0"/>
        <v>1.5045045045045045</v>
      </c>
      <c r="F7" s="4">
        <f>85+7</f>
        <v>92</v>
      </c>
      <c r="G7" s="4">
        <v>319</v>
      </c>
      <c r="H7" s="9">
        <f>F7/G7</f>
        <v>0.2884012539184953</v>
      </c>
      <c r="I7" s="12">
        <f t="shared" si="2"/>
        <v>760</v>
      </c>
      <c r="J7" s="9">
        <f t="shared" si="1"/>
        <v>0.9960681520314548</v>
      </c>
    </row>
    <row r="8" spans="1:10" ht="16.5" customHeight="1">
      <c r="A8" s="26"/>
      <c r="B8" s="3" t="s">
        <v>5</v>
      </c>
      <c r="C8" s="4">
        <f>280+24</f>
        <v>304</v>
      </c>
      <c r="D8" s="4">
        <v>284</v>
      </c>
      <c r="E8" s="9">
        <f t="shared" si="0"/>
        <v>1.0704225352112675</v>
      </c>
      <c r="F8" s="4">
        <v>29</v>
      </c>
      <c r="G8" s="4">
        <v>132</v>
      </c>
      <c r="H8" s="9">
        <f>F8/G8</f>
        <v>0.2196969696969697</v>
      </c>
      <c r="I8" s="12">
        <f t="shared" si="2"/>
        <v>333</v>
      </c>
      <c r="J8" s="9">
        <f t="shared" si="1"/>
        <v>0.8004807692307693</v>
      </c>
    </row>
    <row r="9" spans="1:10" ht="16.5" customHeight="1">
      <c r="A9" s="26"/>
      <c r="B9" s="3" t="s">
        <v>21</v>
      </c>
      <c r="C9" s="4">
        <f>447+19</f>
        <v>466</v>
      </c>
      <c r="D9" s="4">
        <v>264</v>
      </c>
      <c r="E9" s="9">
        <f t="shared" si="0"/>
        <v>1.7651515151515151</v>
      </c>
      <c r="F9" s="4">
        <v>20</v>
      </c>
      <c r="G9" s="4">
        <v>73</v>
      </c>
      <c r="H9" s="9">
        <f>F9/G9</f>
        <v>0.273972602739726</v>
      </c>
      <c r="I9" s="12">
        <f t="shared" si="2"/>
        <v>486</v>
      </c>
      <c r="J9" s="9">
        <f t="shared" si="1"/>
        <v>1.4421364985163205</v>
      </c>
    </row>
    <row r="10" spans="1:10" ht="16.5" customHeight="1">
      <c r="A10" s="26"/>
      <c r="B10" s="3" t="s">
        <v>37</v>
      </c>
      <c r="C10" s="4">
        <v>19</v>
      </c>
      <c r="D10" s="4">
        <v>34</v>
      </c>
      <c r="E10" s="9">
        <f t="shared" si="0"/>
        <v>0.5588235294117647</v>
      </c>
      <c r="F10" s="4">
        <v>30</v>
      </c>
      <c r="G10" s="4">
        <v>40</v>
      </c>
      <c r="H10" s="9">
        <f>F10/G10</f>
        <v>0.75</v>
      </c>
      <c r="I10" s="12">
        <f t="shared" si="2"/>
        <v>49</v>
      </c>
      <c r="J10" s="9">
        <f t="shared" si="1"/>
        <v>0.6621621621621622</v>
      </c>
    </row>
    <row r="11" spans="1:10" ht="16.5" customHeight="1">
      <c r="A11" s="26"/>
      <c r="B11" s="3" t="s">
        <v>4</v>
      </c>
      <c r="C11" s="4">
        <v>27</v>
      </c>
      <c r="D11" s="4">
        <v>14</v>
      </c>
      <c r="E11" s="9">
        <f t="shared" si="0"/>
        <v>1.9285714285714286</v>
      </c>
      <c r="F11" s="4">
        <v>0</v>
      </c>
      <c r="G11" s="4">
        <v>0</v>
      </c>
      <c r="H11" s="9">
        <v>0</v>
      </c>
      <c r="I11" s="12">
        <f t="shared" si="2"/>
        <v>27</v>
      </c>
      <c r="J11" s="9">
        <f t="shared" si="1"/>
        <v>1.9285714285714286</v>
      </c>
    </row>
    <row r="12" spans="1:10" ht="16.5" customHeight="1">
      <c r="A12" s="26"/>
      <c r="B12" s="1" t="s">
        <v>25</v>
      </c>
      <c r="C12" s="4">
        <v>5</v>
      </c>
      <c r="D12" s="4">
        <v>14</v>
      </c>
      <c r="E12" s="9">
        <f t="shared" si="0"/>
        <v>0.35714285714285715</v>
      </c>
      <c r="F12" s="4">
        <v>0</v>
      </c>
      <c r="G12" s="4">
        <v>0</v>
      </c>
      <c r="H12" s="9">
        <v>0</v>
      </c>
      <c r="I12" s="12">
        <f t="shared" si="2"/>
        <v>5</v>
      </c>
      <c r="J12" s="9">
        <f t="shared" si="1"/>
        <v>0.35714285714285715</v>
      </c>
    </row>
    <row r="13" spans="1:10" ht="16.5" customHeight="1">
      <c r="A13" s="26"/>
      <c r="B13" s="1" t="s">
        <v>6</v>
      </c>
      <c r="C13" s="4">
        <v>4</v>
      </c>
      <c r="D13" s="4">
        <v>10</v>
      </c>
      <c r="E13" s="9">
        <f t="shared" si="0"/>
        <v>0.4</v>
      </c>
      <c r="F13" s="4">
        <v>0</v>
      </c>
      <c r="G13" s="4">
        <v>0</v>
      </c>
      <c r="H13" s="9">
        <v>0</v>
      </c>
      <c r="I13" s="12">
        <f t="shared" si="2"/>
        <v>4</v>
      </c>
      <c r="J13" s="9">
        <f t="shared" si="1"/>
        <v>0.4</v>
      </c>
    </row>
    <row r="14" spans="1:10" ht="16.5" customHeight="1">
      <c r="A14" s="26"/>
      <c r="B14" s="1" t="s">
        <v>20</v>
      </c>
      <c r="C14" s="4">
        <v>0</v>
      </c>
      <c r="D14" s="4">
        <v>3</v>
      </c>
      <c r="E14" s="9">
        <f t="shared" si="0"/>
        <v>0</v>
      </c>
      <c r="F14" s="4">
        <v>0</v>
      </c>
      <c r="G14" s="4">
        <v>0</v>
      </c>
      <c r="H14" s="9">
        <v>0</v>
      </c>
      <c r="I14" s="12">
        <f t="shared" si="2"/>
        <v>0</v>
      </c>
      <c r="J14" s="9">
        <f t="shared" si="1"/>
        <v>0</v>
      </c>
    </row>
    <row r="15" spans="1:10" ht="16.5" customHeight="1">
      <c r="A15" s="26"/>
      <c r="B15" s="1" t="s">
        <v>26</v>
      </c>
      <c r="C15" s="4">
        <v>11</v>
      </c>
      <c r="D15" s="4">
        <v>11</v>
      </c>
      <c r="E15" s="9">
        <f t="shared" si="0"/>
        <v>1</v>
      </c>
      <c r="F15" s="4">
        <v>0</v>
      </c>
      <c r="G15" s="4">
        <v>0</v>
      </c>
      <c r="H15" s="9">
        <v>0</v>
      </c>
      <c r="I15" s="12">
        <f t="shared" si="2"/>
        <v>11</v>
      </c>
      <c r="J15" s="9">
        <f t="shared" si="1"/>
        <v>1</v>
      </c>
    </row>
    <row r="16" spans="1:10" ht="16.5" customHeight="1">
      <c r="A16" s="26"/>
      <c r="B16" s="1" t="s">
        <v>22</v>
      </c>
      <c r="C16" s="4">
        <v>9</v>
      </c>
      <c r="D16" s="4">
        <v>12</v>
      </c>
      <c r="E16" s="9">
        <f t="shared" si="0"/>
        <v>0.75</v>
      </c>
      <c r="F16" s="4">
        <v>0</v>
      </c>
      <c r="G16" s="4">
        <v>0</v>
      </c>
      <c r="H16" s="9">
        <v>0</v>
      </c>
      <c r="I16" s="12">
        <f t="shared" si="2"/>
        <v>9</v>
      </c>
      <c r="J16" s="9">
        <f t="shared" si="1"/>
        <v>0.75</v>
      </c>
    </row>
    <row r="17" spans="1:10" ht="16.5" customHeight="1">
      <c r="A17" s="26"/>
      <c r="B17" s="1" t="s">
        <v>29</v>
      </c>
      <c r="C17" s="4">
        <v>1</v>
      </c>
      <c r="D17" s="4">
        <v>6</v>
      </c>
      <c r="E17" s="9">
        <f t="shared" si="0"/>
        <v>0.16666666666666666</v>
      </c>
      <c r="F17" s="4">
        <v>0</v>
      </c>
      <c r="G17" s="4">
        <v>0</v>
      </c>
      <c r="H17" s="9">
        <v>0</v>
      </c>
      <c r="I17" s="12">
        <f t="shared" si="2"/>
        <v>1</v>
      </c>
      <c r="J17" s="9">
        <f t="shared" si="1"/>
        <v>0.16666666666666666</v>
      </c>
    </row>
    <row r="18" spans="1:10" ht="27" customHeight="1">
      <c r="A18" s="27"/>
      <c r="B18" s="5" t="s">
        <v>8</v>
      </c>
      <c r="C18" s="6">
        <f>SUM(C4:C17)</f>
        <v>4276</v>
      </c>
      <c r="D18" s="6">
        <f>SUM(D4:D17)</f>
        <v>2804</v>
      </c>
      <c r="E18" s="10">
        <f t="shared" si="0"/>
        <v>1.5249643366619114</v>
      </c>
      <c r="F18" s="6">
        <f>SUM(F4:F17)</f>
        <v>171</v>
      </c>
      <c r="G18" s="6">
        <f>SUM(G4:G17)</f>
        <v>564</v>
      </c>
      <c r="H18" s="10">
        <f aca="true" t="shared" si="3" ref="H18:H33">F18/G18</f>
        <v>0.30319148936170215</v>
      </c>
      <c r="I18" s="15">
        <f t="shared" si="2"/>
        <v>4447</v>
      </c>
      <c r="J18" s="10">
        <f t="shared" si="1"/>
        <v>1.3203681710213777</v>
      </c>
    </row>
    <row r="19" spans="1:10" ht="16.5" customHeight="1">
      <c r="A19" s="28" t="s">
        <v>9</v>
      </c>
      <c r="B19" s="3" t="s">
        <v>10</v>
      </c>
      <c r="C19" s="4">
        <f>1058+137</f>
        <v>1195</v>
      </c>
      <c r="D19" s="4">
        <v>801</v>
      </c>
      <c r="E19" s="9">
        <f t="shared" si="0"/>
        <v>1.491885143570537</v>
      </c>
      <c r="F19" s="4">
        <f>1287+196</f>
        <v>1483</v>
      </c>
      <c r="G19" s="4">
        <v>1354</v>
      </c>
      <c r="H19" s="9">
        <f t="shared" si="3"/>
        <v>1.0952732644017724</v>
      </c>
      <c r="I19" s="12">
        <f t="shared" si="2"/>
        <v>2678</v>
      </c>
      <c r="J19" s="9">
        <f t="shared" si="1"/>
        <v>1.2426914153132251</v>
      </c>
    </row>
    <row r="20" spans="1:10" ht="16.5" customHeight="1">
      <c r="A20" s="26"/>
      <c r="B20" s="3" t="s">
        <v>12</v>
      </c>
      <c r="C20" s="4">
        <f>512+33</f>
        <v>545</v>
      </c>
      <c r="D20" s="4">
        <v>215</v>
      </c>
      <c r="E20" s="9">
        <f t="shared" si="0"/>
        <v>2.5348837209302326</v>
      </c>
      <c r="F20" s="4">
        <v>16</v>
      </c>
      <c r="G20" s="4">
        <v>89</v>
      </c>
      <c r="H20" s="9">
        <f t="shared" si="3"/>
        <v>0.1797752808988764</v>
      </c>
      <c r="I20" s="12">
        <f t="shared" si="2"/>
        <v>561</v>
      </c>
      <c r="J20" s="9">
        <f t="shared" si="1"/>
        <v>1.8453947368421053</v>
      </c>
    </row>
    <row r="21" spans="1:10" ht="16.5" customHeight="1">
      <c r="A21" s="26"/>
      <c r="B21" s="3" t="s">
        <v>31</v>
      </c>
      <c r="C21" s="4">
        <f>25+8</f>
        <v>33</v>
      </c>
      <c r="D21" s="4">
        <v>30</v>
      </c>
      <c r="E21" s="9">
        <f t="shared" si="0"/>
        <v>1.1</v>
      </c>
      <c r="F21" s="4">
        <f>73+24</f>
        <v>97</v>
      </c>
      <c r="G21" s="4">
        <v>95</v>
      </c>
      <c r="H21" s="9">
        <f t="shared" si="3"/>
        <v>1.0210526315789474</v>
      </c>
      <c r="I21" s="12">
        <f t="shared" si="2"/>
        <v>130</v>
      </c>
      <c r="J21" s="9">
        <f t="shared" si="1"/>
        <v>1.04</v>
      </c>
    </row>
    <row r="22" spans="1:10" ht="24" customHeight="1">
      <c r="A22" s="27"/>
      <c r="B22" s="5" t="s">
        <v>8</v>
      </c>
      <c r="C22" s="6">
        <f>SUM(C19:C21)</f>
        <v>1773</v>
      </c>
      <c r="D22" s="6">
        <f>SUM(D19:D21)</f>
        <v>1046</v>
      </c>
      <c r="E22" s="10">
        <f aca="true" t="shared" si="4" ref="E22:E33">C22/D22</f>
        <v>1.6950286806883366</v>
      </c>
      <c r="F22" s="6">
        <f>SUM(F19:F21)</f>
        <v>1596</v>
      </c>
      <c r="G22" s="6">
        <f>SUM(G19:G21)</f>
        <v>1538</v>
      </c>
      <c r="H22" s="10">
        <f t="shared" si="3"/>
        <v>1.0377113133940181</v>
      </c>
      <c r="I22" s="15">
        <f t="shared" si="2"/>
        <v>3369</v>
      </c>
      <c r="J22" s="10">
        <f t="shared" si="1"/>
        <v>1.3037925696594428</v>
      </c>
    </row>
    <row r="23" spans="1:10" ht="16.5" customHeight="1">
      <c r="A23" s="29" t="s">
        <v>13</v>
      </c>
      <c r="B23" s="3" t="s">
        <v>15</v>
      </c>
      <c r="C23" s="4">
        <f>829+69</f>
        <v>898</v>
      </c>
      <c r="D23" s="4">
        <v>489</v>
      </c>
      <c r="E23" s="9">
        <f t="shared" si="4"/>
        <v>1.83640081799591</v>
      </c>
      <c r="F23" s="4">
        <v>92</v>
      </c>
      <c r="G23" s="4">
        <v>136</v>
      </c>
      <c r="H23" s="9">
        <f t="shared" si="3"/>
        <v>0.6764705882352942</v>
      </c>
      <c r="I23" s="12">
        <f t="shared" si="2"/>
        <v>990</v>
      </c>
      <c r="J23" s="9">
        <f t="shared" si="1"/>
        <v>1.584</v>
      </c>
    </row>
    <row r="24" spans="1:10" ht="16.5" customHeight="1">
      <c r="A24" s="26"/>
      <c r="B24" s="3" t="s">
        <v>16</v>
      </c>
      <c r="C24" s="4">
        <f>445+28</f>
        <v>473</v>
      </c>
      <c r="D24" s="4">
        <v>407</v>
      </c>
      <c r="E24" s="9">
        <f t="shared" si="4"/>
        <v>1.162162162162162</v>
      </c>
      <c r="F24" s="4">
        <v>54</v>
      </c>
      <c r="G24" s="4">
        <v>150</v>
      </c>
      <c r="H24" s="9">
        <f t="shared" si="3"/>
        <v>0.36</v>
      </c>
      <c r="I24" s="12">
        <f t="shared" si="2"/>
        <v>527</v>
      </c>
      <c r="J24" s="9">
        <f t="shared" si="1"/>
        <v>0.9461400359066428</v>
      </c>
    </row>
    <row r="25" spans="1:10" ht="16.5" customHeight="1">
      <c r="A25" s="26"/>
      <c r="B25" s="3" t="s">
        <v>18</v>
      </c>
      <c r="C25" s="4">
        <f>847+74</f>
        <v>921</v>
      </c>
      <c r="D25" s="4">
        <v>458</v>
      </c>
      <c r="E25" s="9">
        <f t="shared" si="4"/>
        <v>2.010917030567686</v>
      </c>
      <c r="F25" s="4">
        <f>49+12</f>
        <v>61</v>
      </c>
      <c r="G25" s="4">
        <v>157</v>
      </c>
      <c r="H25" s="9">
        <f t="shared" si="3"/>
        <v>0.3885350318471338</v>
      </c>
      <c r="I25" s="12">
        <f t="shared" si="2"/>
        <v>982</v>
      </c>
      <c r="J25" s="9">
        <f t="shared" si="1"/>
        <v>1.5967479674796747</v>
      </c>
    </row>
    <row r="26" spans="1:10" ht="16.5" customHeight="1">
      <c r="A26" s="26"/>
      <c r="B26" s="3" t="s">
        <v>17</v>
      </c>
      <c r="C26" s="4">
        <v>250</v>
      </c>
      <c r="D26" s="4">
        <v>238</v>
      </c>
      <c r="E26" s="9">
        <f t="shared" si="4"/>
        <v>1.050420168067227</v>
      </c>
      <c r="F26" s="4">
        <v>68</v>
      </c>
      <c r="G26" s="4">
        <v>110</v>
      </c>
      <c r="H26" s="9">
        <f t="shared" si="3"/>
        <v>0.6181818181818182</v>
      </c>
      <c r="I26" s="12">
        <f t="shared" si="2"/>
        <v>318</v>
      </c>
      <c r="J26" s="9">
        <f t="shared" si="1"/>
        <v>0.9137931034482759</v>
      </c>
    </row>
    <row r="27" spans="1:10" ht="16.5" customHeight="1">
      <c r="A27" s="26"/>
      <c r="B27" s="1" t="s">
        <v>32</v>
      </c>
      <c r="C27" s="4">
        <v>50</v>
      </c>
      <c r="D27" s="4">
        <v>31</v>
      </c>
      <c r="E27" s="9">
        <f t="shared" si="4"/>
        <v>1.6129032258064515</v>
      </c>
      <c r="F27" s="4">
        <v>19</v>
      </c>
      <c r="G27" s="4">
        <v>52</v>
      </c>
      <c r="H27" s="9">
        <f t="shared" si="3"/>
        <v>0.36538461538461536</v>
      </c>
      <c r="I27" s="12">
        <f t="shared" si="2"/>
        <v>69</v>
      </c>
      <c r="J27" s="9">
        <f t="shared" si="1"/>
        <v>0.8313253012048193</v>
      </c>
    </row>
    <row r="28" spans="1:10" ht="24.75" customHeight="1">
      <c r="A28" s="27"/>
      <c r="B28" s="5" t="s">
        <v>8</v>
      </c>
      <c r="C28" s="6">
        <f>SUM(C23:C27)</f>
        <v>2592</v>
      </c>
      <c r="D28" s="6">
        <f>SUM(D23:D27)</f>
        <v>1623</v>
      </c>
      <c r="E28" s="10">
        <f t="shared" si="4"/>
        <v>1.5970425138632163</v>
      </c>
      <c r="F28" s="6">
        <f>SUM(F23:F27)</f>
        <v>294</v>
      </c>
      <c r="G28" s="6">
        <f>SUM(G23:G27)</f>
        <v>605</v>
      </c>
      <c r="H28" s="10">
        <f t="shared" si="3"/>
        <v>0.4859504132231405</v>
      </c>
      <c r="I28" s="15">
        <f t="shared" si="2"/>
        <v>2886</v>
      </c>
      <c r="J28" s="10">
        <f>(C28+F28)/(D28+G28)</f>
        <v>1.2953321364452424</v>
      </c>
    </row>
    <row r="29" spans="1:10" ht="20.25" customHeight="1">
      <c r="A29" s="17" t="s">
        <v>30</v>
      </c>
      <c r="B29" s="3" t="s">
        <v>23</v>
      </c>
      <c r="C29" s="4">
        <f>1102+82</f>
        <v>1184</v>
      </c>
      <c r="D29" s="4">
        <v>489</v>
      </c>
      <c r="E29" s="9">
        <f>C29/D29</f>
        <v>2.4212678936605316</v>
      </c>
      <c r="F29" s="4">
        <f>165+31</f>
        <v>196</v>
      </c>
      <c r="G29" s="4">
        <v>220</v>
      </c>
      <c r="H29" s="9">
        <f>F29/G29</f>
        <v>0.8909090909090909</v>
      </c>
      <c r="I29" s="12">
        <f t="shared" si="2"/>
        <v>1380</v>
      </c>
      <c r="J29" s="9">
        <f>(C29+F29)/(D29+G29)</f>
        <v>1.9464033850493654</v>
      </c>
    </row>
    <row r="30" spans="1:10" ht="20.25" customHeight="1">
      <c r="A30" s="18"/>
      <c r="B30" s="3" t="s">
        <v>14</v>
      </c>
      <c r="C30" s="4">
        <f>1012+67</f>
        <v>1079</v>
      </c>
      <c r="D30" s="4">
        <v>441</v>
      </c>
      <c r="E30" s="9">
        <f>C30/D30</f>
        <v>2.4467120181405897</v>
      </c>
      <c r="F30" s="4">
        <v>35</v>
      </c>
      <c r="G30" s="4">
        <v>114</v>
      </c>
      <c r="H30" s="9">
        <f>F30/G30</f>
        <v>0.30701754385964913</v>
      </c>
      <c r="I30" s="12">
        <f t="shared" si="2"/>
        <v>1114</v>
      </c>
      <c r="J30" s="9">
        <f>(C30+F30)/(D30+G30)</f>
        <v>2.007207207207207</v>
      </c>
    </row>
    <row r="31" spans="1:10" ht="21" customHeight="1">
      <c r="A31" s="19"/>
      <c r="B31" s="1" t="s">
        <v>11</v>
      </c>
      <c r="C31" s="4">
        <f>24+9</f>
        <v>33</v>
      </c>
      <c r="D31" s="4">
        <v>20</v>
      </c>
      <c r="E31" s="9">
        <f>C31/D31</f>
        <v>1.65</v>
      </c>
      <c r="F31" s="4">
        <v>120</v>
      </c>
      <c r="G31" s="4">
        <v>53</v>
      </c>
      <c r="H31" s="9">
        <f>F31/G31</f>
        <v>2.2641509433962264</v>
      </c>
      <c r="I31" s="12">
        <f t="shared" si="2"/>
        <v>153</v>
      </c>
      <c r="J31" s="9">
        <f>(C31+F31)/(D31+G31)</f>
        <v>2.095890410958904</v>
      </c>
    </row>
    <row r="32" spans="1:10" ht="24.75" customHeight="1">
      <c r="A32" s="20"/>
      <c r="B32" s="5" t="s">
        <v>8</v>
      </c>
      <c r="C32" s="6">
        <f>SUM(C29:C31)</f>
        <v>2296</v>
      </c>
      <c r="D32" s="6">
        <f>SUM(D29:D31)</f>
        <v>950</v>
      </c>
      <c r="E32" s="10">
        <f t="shared" si="4"/>
        <v>2.4168421052631577</v>
      </c>
      <c r="F32" s="6">
        <f>SUM(F29:F31)</f>
        <v>351</v>
      </c>
      <c r="G32" s="6">
        <f>SUM(G29:G31)</f>
        <v>387</v>
      </c>
      <c r="H32" s="10">
        <f t="shared" si="3"/>
        <v>0.9069767441860465</v>
      </c>
      <c r="I32" s="15">
        <f t="shared" si="2"/>
        <v>2647</v>
      </c>
      <c r="J32" s="10">
        <f>(C32+F32)/(D32+G32)</f>
        <v>1.9798055347793568</v>
      </c>
    </row>
    <row r="33" spans="1:10" ht="29.25" customHeight="1">
      <c r="A33" s="30" t="s">
        <v>19</v>
      </c>
      <c r="B33" s="31"/>
      <c r="C33" s="7">
        <f>C18+C22+C28+C32</f>
        <v>10937</v>
      </c>
      <c r="D33" s="7">
        <f>D18+D22+D28+D32</f>
        <v>6423</v>
      </c>
      <c r="E33" s="11">
        <f t="shared" si="4"/>
        <v>1.702786859722871</v>
      </c>
      <c r="F33" s="7">
        <f>F18+F22+F28+F32</f>
        <v>2412</v>
      </c>
      <c r="G33" s="7">
        <f>G18+G22+G28+G32</f>
        <v>3094</v>
      </c>
      <c r="H33" s="11">
        <f t="shared" si="3"/>
        <v>0.7795733678086619</v>
      </c>
      <c r="I33" s="16">
        <f>C33+F33</f>
        <v>13349</v>
      </c>
      <c r="J33" s="11">
        <f t="shared" si="1"/>
        <v>1.4026478932436692</v>
      </c>
    </row>
    <row r="34" ht="19.5" customHeight="1"/>
    <row r="35" spans="1:10" ht="16.5">
      <c r="A35" s="23" t="s">
        <v>34</v>
      </c>
      <c r="B35" s="24"/>
      <c r="C35" s="24"/>
      <c r="D35" s="24"/>
      <c r="E35" s="24"/>
      <c r="F35" s="24"/>
      <c r="G35" s="24"/>
      <c r="H35" s="24"/>
      <c r="I35" s="24"/>
      <c r="J35" s="24"/>
    </row>
  </sheetData>
  <sheetProtection/>
  <mergeCells count="13">
    <mergeCell ref="A1:J1"/>
    <mergeCell ref="A2:A3"/>
    <mergeCell ref="B2:B3"/>
    <mergeCell ref="C2:E2"/>
    <mergeCell ref="F2:H2"/>
    <mergeCell ref="I2:I3"/>
    <mergeCell ref="A29:A32"/>
    <mergeCell ref="J2:J3"/>
    <mergeCell ref="A35:J35"/>
    <mergeCell ref="A4:A18"/>
    <mergeCell ref="A19:A22"/>
    <mergeCell ref="A23:A28"/>
    <mergeCell ref="A33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" sqref="C2:I3"/>
    </sheetView>
  </sheetViews>
  <sheetFormatPr defaultColWidth="9.00390625" defaultRowHeight="16.5"/>
  <cols>
    <col min="1" max="1" width="5.125" style="0" customWidth="1"/>
    <col min="2" max="2" width="8.75390625" style="8" customWidth="1"/>
    <col min="3" max="3" width="8.50390625" style="0" customWidth="1"/>
    <col min="4" max="4" width="5.875" style="0" customWidth="1"/>
    <col min="5" max="5" width="8.875" style="0" customWidth="1"/>
    <col min="6" max="6" width="8.25390625" style="0" customWidth="1"/>
    <col min="7" max="7" width="6.25390625" style="0" customWidth="1"/>
    <col min="8" max="8" width="8.75390625" style="0" customWidth="1"/>
    <col min="9" max="9" width="8.375" style="14" customWidth="1"/>
    <col min="10" max="10" width="7.375" style="0" customWidth="1"/>
  </cols>
  <sheetData>
    <row r="1" spans="1:10" ht="25.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1" customHeight="1">
      <c r="A2" s="34" t="s">
        <v>0</v>
      </c>
      <c r="B2" s="36" t="s">
        <v>1</v>
      </c>
      <c r="C2" s="38" t="s">
        <v>41</v>
      </c>
      <c r="D2" s="38"/>
      <c r="E2" s="38"/>
      <c r="F2" s="38" t="s">
        <v>42</v>
      </c>
      <c r="G2" s="38"/>
      <c r="H2" s="38"/>
      <c r="I2" s="39" t="s">
        <v>43</v>
      </c>
      <c r="J2" s="21" t="s">
        <v>2</v>
      </c>
    </row>
    <row r="3" spans="1:10" ht="43.5" customHeight="1">
      <c r="A3" s="35"/>
      <c r="B3" s="37"/>
      <c r="C3" s="1" t="s">
        <v>44</v>
      </c>
      <c r="D3" s="2" t="s">
        <v>45</v>
      </c>
      <c r="E3" s="2" t="s">
        <v>46</v>
      </c>
      <c r="F3" s="1" t="s">
        <v>44</v>
      </c>
      <c r="G3" s="2" t="s">
        <v>45</v>
      </c>
      <c r="H3" s="2" t="s">
        <v>46</v>
      </c>
      <c r="I3" s="40"/>
      <c r="J3" s="22"/>
    </row>
    <row r="4" spans="1:10" ht="16.5" customHeight="1">
      <c r="A4" s="25" t="s">
        <v>27</v>
      </c>
      <c r="B4" s="3" t="s">
        <v>3</v>
      </c>
      <c r="C4" s="4">
        <f>891+47</f>
        <v>938</v>
      </c>
      <c r="D4" s="4">
        <v>543</v>
      </c>
      <c r="E4" s="9">
        <f aca="true" t="shared" si="0" ref="E4:E33">C4/D4</f>
        <v>1.7274401473296501</v>
      </c>
      <c r="F4" s="4">
        <v>0</v>
      </c>
      <c r="G4" s="4">
        <v>0</v>
      </c>
      <c r="H4" s="9">
        <v>0</v>
      </c>
      <c r="I4" s="12">
        <f>C4+F4</f>
        <v>938</v>
      </c>
      <c r="J4" s="9">
        <f aca="true" t="shared" si="1" ref="J4:J33">(C4+F4)/(D4+G4)</f>
        <v>1.7274401473296501</v>
      </c>
    </row>
    <row r="5" spans="1:10" ht="16.5">
      <c r="A5" s="26"/>
      <c r="B5" s="3" t="s">
        <v>24</v>
      </c>
      <c r="C5" s="4">
        <f>860+58</f>
        <v>918</v>
      </c>
      <c r="D5" s="4">
        <v>529</v>
      </c>
      <c r="E5" s="9">
        <f t="shared" si="0"/>
        <v>1.7353497164461247</v>
      </c>
      <c r="F5" s="4">
        <v>0</v>
      </c>
      <c r="G5" s="4">
        <v>0</v>
      </c>
      <c r="H5" s="9">
        <v>0</v>
      </c>
      <c r="I5" s="12">
        <f aca="true" t="shared" si="2" ref="I5:I33">C5+F5</f>
        <v>918</v>
      </c>
      <c r="J5" s="9">
        <f t="shared" si="1"/>
        <v>1.7353497164461247</v>
      </c>
    </row>
    <row r="6" spans="1:10" ht="16.5">
      <c r="A6" s="26"/>
      <c r="B6" s="3" t="s">
        <v>28</v>
      </c>
      <c r="C6" s="4">
        <f>684+84</f>
        <v>768</v>
      </c>
      <c r="D6" s="4">
        <v>567</v>
      </c>
      <c r="E6" s="9">
        <f t="shared" si="0"/>
        <v>1.3544973544973544</v>
      </c>
      <c r="F6" s="4">
        <v>0</v>
      </c>
      <c r="G6" s="4">
        <v>0</v>
      </c>
      <c r="H6" s="9">
        <v>0</v>
      </c>
      <c r="I6" s="12">
        <f t="shared" si="2"/>
        <v>768</v>
      </c>
      <c r="J6" s="9">
        <f t="shared" si="1"/>
        <v>1.3544973544973544</v>
      </c>
    </row>
    <row r="7" spans="1:10" ht="16.5">
      <c r="A7" s="26"/>
      <c r="B7" s="3" t="s">
        <v>7</v>
      </c>
      <c r="C7" s="4">
        <f>565+19</f>
        <v>584</v>
      </c>
      <c r="D7" s="4">
        <v>434</v>
      </c>
      <c r="E7" s="9">
        <f t="shared" si="0"/>
        <v>1.3456221198156681</v>
      </c>
      <c r="F7" s="4">
        <f>106+15</f>
        <v>121</v>
      </c>
      <c r="G7" s="4">
        <v>286</v>
      </c>
      <c r="H7" s="9">
        <f>F7/G7</f>
        <v>0.4230769230769231</v>
      </c>
      <c r="I7" s="12">
        <f t="shared" si="2"/>
        <v>705</v>
      </c>
      <c r="J7" s="9">
        <f t="shared" si="1"/>
        <v>0.9791666666666666</v>
      </c>
    </row>
    <row r="8" spans="1:10" ht="16.5">
      <c r="A8" s="26"/>
      <c r="B8" s="3" t="s">
        <v>5</v>
      </c>
      <c r="C8" s="4">
        <f>250+18</f>
        <v>268</v>
      </c>
      <c r="D8" s="4">
        <v>275</v>
      </c>
      <c r="E8" s="9">
        <f t="shared" si="0"/>
        <v>0.9745454545454545</v>
      </c>
      <c r="F8" s="4">
        <v>13</v>
      </c>
      <c r="G8" s="4">
        <v>111</v>
      </c>
      <c r="H8" s="9">
        <f>F8/G8</f>
        <v>0.11711711711711711</v>
      </c>
      <c r="I8" s="12">
        <f t="shared" si="2"/>
        <v>281</v>
      </c>
      <c r="J8" s="9">
        <f t="shared" si="1"/>
        <v>0.727979274611399</v>
      </c>
    </row>
    <row r="9" spans="1:10" ht="16.5">
      <c r="A9" s="26"/>
      <c r="B9" s="3" t="s">
        <v>21</v>
      </c>
      <c r="C9" s="4">
        <v>259</v>
      </c>
      <c r="D9" s="4">
        <v>260</v>
      </c>
      <c r="E9" s="9">
        <f t="shared" si="0"/>
        <v>0.9961538461538462</v>
      </c>
      <c r="F9" s="4">
        <f>44+9</f>
        <v>53</v>
      </c>
      <c r="G9" s="4">
        <v>52</v>
      </c>
      <c r="H9" s="9">
        <f>F9/G9</f>
        <v>1.0192307692307692</v>
      </c>
      <c r="I9" s="12">
        <f t="shared" si="2"/>
        <v>312</v>
      </c>
      <c r="J9" s="9">
        <f t="shared" si="1"/>
        <v>1</v>
      </c>
    </row>
    <row r="10" spans="1:10" ht="16.5">
      <c r="A10" s="26"/>
      <c r="B10" s="3" t="s">
        <v>37</v>
      </c>
      <c r="C10" s="4">
        <v>16</v>
      </c>
      <c r="D10" s="4">
        <v>35</v>
      </c>
      <c r="E10" s="9">
        <f t="shared" si="0"/>
        <v>0.45714285714285713</v>
      </c>
      <c r="F10" s="4">
        <v>28</v>
      </c>
      <c r="G10" s="4">
        <v>35</v>
      </c>
      <c r="H10" s="9">
        <f>F10/G10</f>
        <v>0.8</v>
      </c>
      <c r="I10" s="12">
        <f t="shared" si="2"/>
        <v>44</v>
      </c>
      <c r="J10" s="9">
        <f t="shared" si="1"/>
        <v>0.6285714285714286</v>
      </c>
    </row>
    <row r="11" spans="1:10" ht="16.5">
      <c r="A11" s="26"/>
      <c r="B11" s="3" t="s">
        <v>4</v>
      </c>
      <c r="C11" s="4">
        <f>19+3</f>
        <v>22</v>
      </c>
      <c r="D11" s="4">
        <v>14</v>
      </c>
      <c r="E11" s="9">
        <f t="shared" si="0"/>
        <v>1.5714285714285714</v>
      </c>
      <c r="F11" s="4">
        <v>0</v>
      </c>
      <c r="G11" s="4">
        <v>0</v>
      </c>
      <c r="H11" s="9">
        <v>0</v>
      </c>
      <c r="I11" s="12">
        <f t="shared" si="2"/>
        <v>22</v>
      </c>
      <c r="J11" s="9">
        <f t="shared" si="1"/>
        <v>1.5714285714285714</v>
      </c>
    </row>
    <row r="12" spans="1:10" ht="16.5">
      <c r="A12" s="26"/>
      <c r="B12" s="1" t="s">
        <v>25</v>
      </c>
      <c r="C12" s="4">
        <v>8</v>
      </c>
      <c r="D12" s="4">
        <v>12</v>
      </c>
      <c r="E12" s="9">
        <f t="shared" si="0"/>
        <v>0.6666666666666666</v>
      </c>
      <c r="F12" s="4">
        <v>0</v>
      </c>
      <c r="G12" s="4">
        <v>0</v>
      </c>
      <c r="H12" s="9">
        <v>0</v>
      </c>
      <c r="I12" s="12">
        <f t="shared" si="2"/>
        <v>8</v>
      </c>
      <c r="J12" s="9">
        <f t="shared" si="1"/>
        <v>0.6666666666666666</v>
      </c>
    </row>
    <row r="13" spans="1:10" ht="16.5">
      <c r="A13" s="26"/>
      <c r="B13" s="1" t="s">
        <v>6</v>
      </c>
      <c r="C13" s="4">
        <v>11</v>
      </c>
      <c r="D13" s="4">
        <v>9</v>
      </c>
      <c r="E13" s="9">
        <f t="shared" si="0"/>
        <v>1.2222222222222223</v>
      </c>
      <c r="F13" s="4">
        <v>0</v>
      </c>
      <c r="G13" s="4">
        <v>0</v>
      </c>
      <c r="H13" s="9">
        <v>0</v>
      </c>
      <c r="I13" s="12">
        <f t="shared" si="2"/>
        <v>11</v>
      </c>
      <c r="J13" s="9">
        <f t="shared" si="1"/>
        <v>1.2222222222222223</v>
      </c>
    </row>
    <row r="14" spans="1:10" ht="16.5">
      <c r="A14" s="26"/>
      <c r="B14" s="1" t="s">
        <v>20</v>
      </c>
      <c r="C14" s="4">
        <v>1</v>
      </c>
      <c r="D14" s="4">
        <v>3</v>
      </c>
      <c r="E14" s="9">
        <f t="shared" si="0"/>
        <v>0.3333333333333333</v>
      </c>
      <c r="F14" s="4">
        <v>0</v>
      </c>
      <c r="G14" s="4">
        <v>0</v>
      </c>
      <c r="H14" s="9">
        <v>0</v>
      </c>
      <c r="I14" s="12">
        <f t="shared" si="2"/>
        <v>1</v>
      </c>
      <c r="J14" s="9">
        <f t="shared" si="1"/>
        <v>0.3333333333333333</v>
      </c>
    </row>
    <row r="15" spans="1:10" ht="16.5">
      <c r="A15" s="26"/>
      <c r="B15" s="1" t="s">
        <v>26</v>
      </c>
      <c r="C15" s="4">
        <v>7</v>
      </c>
      <c r="D15" s="4">
        <v>9</v>
      </c>
      <c r="E15" s="9">
        <f t="shared" si="0"/>
        <v>0.7777777777777778</v>
      </c>
      <c r="F15" s="4">
        <v>0</v>
      </c>
      <c r="G15" s="4">
        <v>0</v>
      </c>
      <c r="H15" s="9">
        <v>0</v>
      </c>
      <c r="I15" s="12">
        <f t="shared" si="2"/>
        <v>7</v>
      </c>
      <c r="J15" s="9">
        <f t="shared" si="1"/>
        <v>0.7777777777777778</v>
      </c>
    </row>
    <row r="16" spans="1:10" ht="16.5">
      <c r="A16" s="26"/>
      <c r="B16" s="1" t="s">
        <v>22</v>
      </c>
      <c r="C16" s="4">
        <v>28</v>
      </c>
      <c r="D16" s="4">
        <v>12</v>
      </c>
      <c r="E16" s="9">
        <f t="shared" si="0"/>
        <v>2.3333333333333335</v>
      </c>
      <c r="F16" s="4">
        <v>0</v>
      </c>
      <c r="G16" s="4">
        <v>0</v>
      </c>
      <c r="H16" s="9">
        <v>0</v>
      </c>
      <c r="I16" s="12">
        <f t="shared" si="2"/>
        <v>28</v>
      </c>
      <c r="J16" s="9">
        <f t="shared" si="1"/>
        <v>2.3333333333333335</v>
      </c>
    </row>
    <row r="17" spans="1:10" ht="16.5">
      <c r="A17" s="26"/>
      <c r="B17" s="1" t="s">
        <v>29</v>
      </c>
      <c r="C17" s="4">
        <v>5</v>
      </c>
      <c r="D17" s="4">
        <v>6</v>
      </c>
      <c r="E17" s="9">
        <f t="shared" si="0"/>
        <v>0.8333333333333334</v>
      </c>
      <c r="F17" s="4">
        <v>0</v>
      </c>
      <c r="G17" s="4">
        <v>0</v>
      </c>
      <c r="H17" s="9">
        <v>0</v>
      </c>
      <c r="I17" s="12">
        <f t="shared" si="2"/>
        <v>5</v>
      </c>
      <c r="J17" s="9">
        <f t="shared" si="1"/>
        <v>0.8333333333333334</v>
      </c>
    </row>
    <row r="18" spans="1:10" ht="24" customHeight="1">
      <c r="A18" s="27"/>
      <c r="B18" s="5" t="s">
        <v>8</v>
      </c>
      <c r="C18" s="6">
        <f>SUM(C4:C17)</f>
        <v>3833</v>
      </c>
      <c r="D18" s="6">
        <f>SUM(D4:D17)</f>
        <v>2708</v>
      </c>
      <c r="E18" s="10">
        <f t="shared" si="0"/>
        <v>1.4154357459379616</v>
      </c>
      <c r="F18" s="6">
        <f>SUM(F4:F17)</f>
        <v>215</v>
      </c>
      <c r="G18" s="6">
        <f>SUM(G4:G17)</f>
        <v>484</v>
      </c>
      <c r="H18" s="10">
        <f aca="true" t="shared" si="3" ref="H18:H33">F18/G18</f>
        <v>0.44421487603305787</v>
      </c>
      <c r="I18" s="15">
        <f t="shared" si="2"/>
        <v>4048</v>
      </c>
      <c r="J18" s="10">
        <f t="shared" si="1"/>
        <v>1.268170426065163</v>
      </c>
    </row>
    <row r="19" spans="1:10" ht="18.75" customHeight="1">
      <c r="A19" s="28" t="s">
        <v>9</v>
      </c>
      <c r="B19" s="3" t="s">
        <v>10</v>
      </c>
      <c r="C19" s="4">
        <f>1193+116</f>
        <v>1309</v>
      </c>
      <c r="D19" s="4">
        <v>798</v>
      </c>
      <c r="E19" s="9">
        <f t="shared" si="0"/>
        <v>1.6403508771929824</v>
      </c>
      <c r="F19" s="4">
        <f>1132+162</f>
        <v>1294</v>
      </c>
      <c r="G19" s="4">
        <v>1073</v>
      </c>
      <c r="H19" s="9">
        <f t="shared" si="3"/>
        <v>1.2059645852749301</v>
      </c>
      <c r="I19" s="12">
        <f t="shared" si="2"/>
        <v>2603</v>
      </c>
      <c r="J19" s="9">
        <f t="shared" si="1"/>
        <v>1.3912346338856227</v>
      </c>
    </row>
    <row r="20" spans="1:10" ht="16.5">
      <c r="A20" s="26"/>
      <c r="B20" s="3" t="s">
        <v>12</v>
      </c>
      <c r="C20" s="4">
        <f>469+61</f>
        <v>530</v>
      </c>
      <c r="D20" s="4">
        <v>207</v>
      </c>
      <c r="E20" s="9">
        <f t="shared" si="0"/>
        <v>2.5603864734299515</v>
      </c>
      <c r="F20" s="4">
        <v>10</v>
      </c>
      <c r="G20" s="4">
        <v>63</v>
      </c>
      <c r="H20" s="9">
        <f t="shared" si="3"/>
        <v>0.15873015873015872</v>
      </c>
      <c r="I20" s="12">
        <f t="shared" si="2"/>
        <v>540</v>
      </c>
      <c r="J20" s="9">
        <f t="shared" si="1"/>
        <v>2</v>
      </c>
    </row>
    <row r="21" spans="1:10" ht="20.25" customHeight="1">
      <c r="A21" s="26"/>
      <c r="B21" s="3" t="s">
        <v>31</v>
      </c>
      <c r="C21" s="4">
        <v>30</v>
      </c>
      <c r="D21" s="4">
        <v>28</v>
      </c>
      <c r="E21" s="9">
        <f t="shared" si="0"/>
        <v>1.0714285714285714</v>
      </c>
      <c r="F21" s="4">
        <f>46+14</f>
        <v>60</v>
      </c>
      <c r="G21" s="4">
        <v>88</v>
      </c>
      <c r="H21" s="9">
        <f t="shared" si="3"/>
        <v>0.6818181818181818</v>
      </c>
      <c r="I21" s="12">
        <f t="shared" si="2"/>
        <v>90</v>
      </c>
      <c r="J21" s="9">
        <f t="shared" si="1"/>
        <v>0.7758620689655172</v>
      </c>
    </row>
    <row r="22" spans="1:10" ht="24.75" customHeight="1">
      <c r="A22" s="27"/>
      <c r="B22" s="5" t="s">
        <v>8</v>
      </c>
      <c r="C22" s="6">
        <f>SUM(C19:C21)</f>
        <v>1869</v>
      </c>
      <c r="D22" s="6">
        <f>SUM(D19:D21)</f>
        <v>1033</v>
      </c>
      <c r="E22" s="10">
        <f t="shared" si="0"/>
        <v>1.8092933204259438</v>
      </c>
      <c r="F22" s="6">
        <f>SUM(F19:F21)</f>
        <v>1364</v>
      </c>
      <c r="G22" s="6">
        <f>SUM(G19:G21)</f>
        <v>1224</v>
      </c>
      <c r="H22" s="10">
        <f t="shared" si="3"/>
        <v>1.1143790849673203</v>
      </c>
      <c r="I22" s="15">
        <f t="shared" si="2"/>
        <v>3233</v>
      </c>
      <c r="J22" s="10">
        <f t="shared" si="1"/>
        <v>1.4324324324324325</v>
      </c>
    </row>
    <row r="23" spans="1:10" ht="16.5" customHeight="1">
      <c r="A23" s="29" t="s">
        <v>13</v>
      </c>
      <c r="B23" s="3" t="s">
        <v>15</v>
      </c>
      <c r="C23" s="4">
        <f>640+59</f>
        <v>699</v>
      </c>
      <c r="D23" s="4">
        <v>485</v>
      </c>
      <c r="E23" s="9">
        <f t="shared" si="0"/>
        <v>1.4412371134020618</v>
      </c>
      <c r="F23" s="4">
        <f>67+4</f>
        <v>71</v>
      </c>
      <c r="G23" s="4">
        <v>115</v>
      </c>
      <c r="H23" s="9">
        <f t="shared" si="3"/>
        <v>0.6173913043478261</v>
      </c>
      <c r="I23" s="12">
        <f t="shared" si="2"/>
        <v>770</v>
      </c>
      <c r="J23" s="9">
        <f t="shared" si="1"/>
        <v>1.2833333333333334</v>
      </c>
    </row>
    <row r="24" spans="1:10" ht="16.5">
      <c r="A24" s="26"/>
      <c r="B24" s="3" t="s">
        <v>16</v>
      </c>
      <c r="C24" s="4">
        <f>390+25</f>
        <v>415</v>
      </c>
      <c r="D24" s="4">
        <v>390</v>
      </c>
      <c r="E24" s="9">
        <f t="shared" si="0"/>
        <v>1.064102564102564</v>
      </c>
      <c r="F24" s="4">
        <v>108</v>
      </c>
      <c r="G24" s="4">
        <v>135</v>
      </c>
      <c r="H24" s="9">
        <f t="shared" si="3"/>
        <v>0.8</v>
      </c>
      <c r="I24" s="12">
        <f t="shared" si="2"/>
        <v>523</v>
      </c>
      <c r="J24" s="9">
        <f t="shared" si="1"/>
        <v>0.9961904761904762</v>
      </c>
    </row>
    <row r="25" spans="1:10" ht="16.5">
      <c r="A25" s="26"/>
      <c r="B25" s="3" t="s">
        <v>18</v>
      </c>
      <c r="C25" s="4">
        <f>767+44</f>
        <v>811</v>
      </c>
      <c r="D25" s="4">
        <v>459</v>
      </c>
      <c r="E25" s="9">
        <f t="shared" si="0"/>
        <v>1.766884531590414</v>
      </c>
      <c r="F25" s="4">
        <f>68+6</f>
        <v>74</v>
      </c>
      <c r="G25" s="4">
        <v>138</v>
      </c>
      <c r="H25" s="9">
        <f t="shared" si="3"/>
        <v>0.5362318840579711</v>
      </c>
      <c r="I25" s="12">
        <f t="shared" si="2"/>
        <v>885</v>
      </c>
      <c r="J25" s="9">
        <f t="shared" si="1"/>
        <v>1.4824120603015076</v>
      </c>
    </row>
    <row r="26" spans="1:10" ht="16.5">
      <c r="A26" s="26"/>
      <c r="B26" s="3" t="s">
        <v>17</v>
      </c>
      <c r="C26" s="4">
        <v>270</v>
      </c>
      <c r="D26" s="4">
        <v>232</v>
      </c>
      <c r="E26" s="9">
        <f t="shared" si="0"/>
        <v>1.1637931034482758</v>
      </c>
      <c r="F26" s="4">
        <v>59</v>
      </c>
      <c r="G26" s="4">
        <v>103</v>
      </c>
      <c r="H26" s="9">
        <f t="shared" si="3"/>
        <v>0.5728155339805825</v>
      </c>
      <c r="I26" s="12">
        <f t="shared" si="2"/>
        <v>329</v>
      </c>
      <c r="J26" s="9">
        <f t="shared" si="1"/>
        <v>0.982089552238806</v>
      </c>
    </row>
    <row r="27" spans="1:10" ht="16.5">
      <c r="A27" s="26"/>
      <c r="B27" s="1" t="s">
        <v>32</v>
      </c>
      <c r="C27" s="4">
        <f>29+5</f>
        <v>34</v>
      </c>
      <c r="D27" s="4">
        <v>27</v>
      </c>
      <c r="E27" s="9">
        <f t="shared" si="0"/>
        <v>1.2592592592592593</v>
      </c>
      <c r="F27" s="4">
        <f>17+5</f>
        <v>22</v>
      </c>
      <c r="G27" s="4">
        <v>51</v>
      </c>
      <c r="H27" s="9">
        <f t="shared" si="3"/>
        <v>0.43137254901960786</v>
      </c>
      <c r="I27" s="12">
        <f t="shared" si="2"/>
        <v>56</v>
      </c>
      <c r="J27" s="9">
        <f t="shared" si="1"/>
        <v>0.717948717948718</v>
      </c>
    </row>
    <row r="28" spans="1:10" ht="24.75" customHeight="1">
      <c r="A28" s="27"/>
      <c r="B28" s="5" t="s">
        <v>8</v>
      </c>
      <c r="C28" s="6">
        <f>SUM(C23:C27)</f>
        <v>2229</v>
      </c>
      <c r="D28" s="6">
        <f>SUM(D23:D27)</f>
        <v>1593</v>
      </c>
      <c r="E28" s="10">
        <f t="shared" si="0"/>
        <v>1.39924670433145</v>
      </c>
      <c r="F28" s="6">
        <f>SUM(F23:F27)</f>
        <v>334</v>
      </c>
      <c r="G28" s="6">
        <f>SUM(G23:G27)</f>
        <v>542</v>
      </c>
      <c r="H28" s="10">
        <f t="shared" si="3"/>
        <v>0.6162361623616236</v>
      </c>
      <c r="I28" s="15">
        <f t="shared" si="2"/>
        <v>2563</v>
      </c>
      <c r="J28" s="10">
        <f>(C28+F28)/(D28+G28)</f>
        <v>1.2004683840749415</v>
      </c>
    </row>
    <row r="29" spans="1:10" ht="18" customHeight="1">
      <c r="A29" s="17" t="s">
        <v>30</v>
      </c>
      <c r="B29" s="3" t="s">
        <v>23</v>
      </c>
      <c r="C29" s="4">
        <f>1192+105</f>
        <v>1297</v>
      </c>
      <c r="D29" s="4">
        <v>479</v>
      </c>
      <c r="E29" s="9">
        <f>C29/D29</f>
        <v>2.7077244258872653</v>
      </c>
      <c r="F29" s="4">
        <v>218</v>
      </c>
      <c r="G29" s="4">
        <v>209</v>
      </c>
      <c r="H29" s="9">
        <f>F29/G29</f>
        <v>1.0430622009569377</v>
      </c>
      <c r="I29" s="12">
        <f t="shared" si="2"/>
        <v>1515</v>
      </c>
      <c r="J29" s="9">
        <f>(C29+F29)/(D29+G29)</f>
        <v>2.20203488372093</v>
      </c>
    </row>
    <row r="30" spans="1:10" ht="20.25" customHeight="1">
      <c r="A30" s="18"/>
      <c r="B30" s="3" t="s">
        <v>14</v>
      </c>
      <c r="C30" s="4">
        <f>708+41</f>
        <v>749</v>
      </c>
      <c r="D30" s="4">
        <v>413</v>
      </c>
      <c r="E30" s="9">
        <f>C30/D30</f>
        <v>1.8135593220338984</v>
      </c>
      <c r="F30" s="4">
        <v>78</v>
      </c>
      <c r="G30" s="4">
        <v>101</v>
      </c>
      <c r="H30" s="9">
        <f>F30/G30</f>
        <v>0.7722772277227723</v>
      </c>
      <c r="I30" s="12">
        <f t="shared" si="2"/>
        <v>827</v>
      </c>
      <c r="J30" s="9">
        <f>(C30+F30)/(D30+G30)</f>
        <v>1.6089494163424125</v>
      </c>
    </row>
    <row r="31" spans="1:10" ht="17.25" customHeight="1">
      <c r="A31" s="19"/>
      <c r="B31" s="1" t="s">
        <v>11</v>
      </c>
      <c r="C31" s="4">
        <f>28+14</f>
        <v>42</v>
      </c>
      <c r="D31" s="4">
        <v>20</v>
      </c>
      <c r="E31" s="9">
        <f>C31/D31</f>
        <v>2.1</v>
      </c>
      <c r="F31" s="4">
        <f>94+22</f>
        <v>116</v>
      </c>
      <c r="G31" s="4">
        <v>53</v>
      </c>
      <c r="H31" s="9">
        <f>F31/G31</f>
        <v>2.188679245283019</v>
      </c>
      <c r="I31" s="12">
        <f t="shared" si="2"/>
        <v>158</v>
      </c>
      <c r="J31" s="9">
        <f>(C31+F31)/(D31+G31)</f>
        <v>2.164383561643836</v>
      </c>
    </row>
    <row r="32" spans="1:10" ht="24" customHeight="1">
      <c r="A32" s="20"/>
      <c r="B32" s="5" t="s">
        <v>8</v>
      </c>
      <c r="C32" s="6">
        <f>SUM(C29:C31)</f>
        <v>2088</v>
      </c>
      <c r="D32" s="6">
        <f>SUM(D29:D31)</f>
        <v>912</v>
      </c>
      <c r="E32" s="10">
        <f t="shared" si="0"/>
        <v>2.289473684210526</v>
      </c>
      <c r="F32" s="6">
        <f>SUM(F29:F31)</f>
        <v>412</v>
      </c>
      <c r="G32" s="6">
        <f>SUM(G29:G31)</f>
        <v>363</v>
      </c>
      <c r="H32" s="10">
        <f t="shared" si="3"/>
        <v>1.1349862258953167</v>
      </c>
      <c r="I32" s="15">
        <f t="shared" si="2"/>
        <v>2500</v>
      </c>
      <c r="J32" s="10">
        <f>(C32+F32)/(D32+G32)</f>
        <v>1.9607843137254901</v>
      </c>
    </row>
    <row r="33" spans="1:10" ht="31.5" customHeight="1">
      <c r="A33" s="30" t="s">
        <v>19</v>
      </c>
      <c r="B33" s="31"/>
      <c r="C33" s="7">
        <f>C18+C22+C28+C32</f>
        <v>10019</v>
      </c>
      <c r="D33" s="7">
        <f>D18+D22+D28+D32</f>
        <v>6246</v>
      </c>
      <c r="E33" s="11">
        <f t="shared" si="0"/>
        <v>1.6040666026256805</v>
      </c>
      <c r="F33" s="7">
        <f>F18+F22+F28+F32</f>
        <v>2325</v>
      </c>
      <c r="G33" s="7">
        <f>G18+G22+G28+G32</f>
        <v>2613</v>
      </c>
      <c r="H33" s="11">
        <f t="shared" si="3"/>
        <v>0.8897818599311137</v>
      </c>
      <c r="I33" s="13">
        <f t="shared" si="2"/>
        <v>12344</v>
      </c>
      <c r="J33" s="11">
        <f t="shared" si="1"/>
        <v>1.393385257929789</v>
      </c>
    </row>
    <row r="35" spans="1:10" ht="16.5">
      <c r="A35" s="23" t="s">
        <v>35</v>
      </c>
      <c r="B35" s="24"/>
      <c r="C35" s="24"/>
      <c r="D35" s="24"/>
      <c r="E35" s="24"/>
      <c r="F35" s="24"/>
      <c r="G35" s="24"/>
      <c r="H35" s="24"/>
      <c r="I35" s="24"/>
      <c r="J35" s="24"/>
    </row>
  </sheetData>
  <sheetProtection/>
  <mergeCells count="13">
    <mergeCell ref="A19:A22"/>
    <mergeCell ref="A23:A28"/>
    <mergeCell ref="I2:I3"/>
    <mergeCell ref="A29:A32"/>
    <mergeCell ref="A33:B33"/>
    <mergeCell ref="A35:J35"/>
    <mergeCell ref="A1:J1"/>
    <mergeCell ref="A2:A3"/>
    <mergeCell ref="B2:B3"/>
    <mergeCell ref="C2:E2"/>
    <mergeCell ref="F2:H2"/>
    <mergeCell ref="A4:A18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5.25390625" style="0" customWidth="1"/>
    <col min="2" max="2" width="8.75390625" style="8" customWidth="1"/>
    <col min="3" max="3" width="8.75390625" style="0" customWidth="1"/>
    <col min="4" max="4" width="5.875" style="0" customWidth="1"/>
    <col min="5" max="5" width="8.75390625" style="0" customWidth="1"/>
    <col min="6" max="6" width="8.375" style="0" customWidth="1"/>
    <col min="7" max="7" width="6.125" style="0" customWidth="1"/>
    <col min="8" max="8" width="9.00390625" style="0" customWidth="1"/>
    <col min="9" max="9" width="8.25390625" style="14" customWidth="1"/>
    <col min="10" max="10" width="7.375" style="0" customWidth="1"/>
  </cols>
  <sheetData>
    <row r="1" spans="1:10" ht="30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1" customHeight="1">
      <c r="A2" s="34" t="s">
        <v>0</v>
      </c>
      <c r="B2" s="36" t="s">
        <v>1</v>
      </c>
      <c r="C2" s="38" t="s">
        <v>41</v>
      </c>
      <c r="D2" s="38"/>
      <c r="E2" s="38"/>
      <c r="F2" s="38" t="s">
        <v>42</v>
      </c>
      <c r="G2" s="38"/>
      <c r="H2" s="38"/>
      <c r="I2" s="39" t="s">
        <v>43</v>
      </c>
      <c r="J2" s="21" t="s">
        <v>2</v>
      </c>
    </row>
    <row r="3" spans="1:10" ht="43.5" customHeight="1">
      <c r="A3" s="35"/>
      <c r="B3" s="37"/>
      <c r="C3" s="1" t="s">
        <v>44</v>
      </c>
      <c r="D3" s="2" t="s">
        <v>45</v>
      </c>
      <c r="E3" s="2" t="s">
        <v>46</v>
      </c>
      <c r="F3" s="1" t="s">
        <v>44</v>
      </c>
      <c r="G3" s="2" t="s">
        <v>45</v>
      </c>
      <c r="H3" s="2" t="s">
        <v>46</v>
      </c>
      <c r="I3" s="40"/>
      <c r="J3" s="22"/>
    </row>
    <row r="4" spans="1:10" ht="16.5">
      <c r="A4" s="25" t="s">
        <v>27</v>
      </c>
      <c r="B4" s="3" t="s">
        <v>3</v>
      </c>
      <c r="C4" s="4">
        <f>'1041'!C4+'1042'!C4</f>
        <v>1953</v>
      </c>
      <c r="D4" s="4">
        <f>('1041'!D4+'1042'!D4)/2</f>
        <v>546.5</v>
      </c>
      <c r="E4" s="9">
        <f aca="true" t="shared" si="0" ref="E4:E33">C4/D4</f>
        <v>3.5736505032021957</v>
      </c>
      <c r="F4" s="4">
        <v>0</v>
      </c>
      <c r="G4" s="4">
        <v>0</v>
      </c>
      <c r="H4" s="9">
        <v>0</v>
      </c>
      <c r="I4" s="12">
        <f>C4+F4</f>
        <v>1953</v>
      </c>
      <c r="J4" s="9">
        <f aca="true" t="shared" si="1" ref="J4:J33">(C4+F4)/(D4+G4)</f>
        <v>3.5736505032021957</v>
      </c>
    </row>
    <row r="5" spans="1:10" ht="16.5">
      <c r="A5" s="26"/>
      <c r="B5" s="3" t="s">
        <v>24</v>
      </c>
      <c r="C5" s="4">
        <f>'1041'!C5+'1042'!C5</f>
        <v>1779</v>
      </c>
      <c r="D5" s="4">
        <f>('1041'!D5+'1042'!D5)/2</f>
        <v>555</v>
      </c>
      <c r="E5" s="9">
        <f t="shared" si="0"/>
        <v>3.2054054054054055</v>
      </c>
      <c r="F5" s="4">
        <v>0</v>
      </c>
      <c r="G5" s="4">
        <v>0</v>
      </c>
      <c r="H5" s="9">
        <v>0</v>
      </c>
      <c r="I5" s="12">
        <f aca="true" t="shared" si="2" ref="I5:I33">C5+F5</f>
        <v>1779</v>
      </c>
      <c r="J5" s="9">
        <f t="shared" si="1"/>
        <v>3.2054054054054055</v>
      </c>
    </row>
    <row r="6" spans="1:10" ht="16.5">
      <c r="A6" s="26"/>
      <c r="B6" s="3" t="s">
        <v>28</v>
      </c>
      <c r="C6" s="4">
        <f>'1041'!C6+'1042'!C6</f>
        <v>1654</v>
      </c>
      <c r="D6" s="4">
        <f>('1041'!D6+'1042'!D6)/2</f>
        <v>572</v>
      </c>
      <c r="E6" s="9">
        <f t="shared" si="0"/>
        <v>2.8916083916083917</v>
      </c>
      <c r="F6" s="4">
        <v>0</v>
      </c>
      <c r="G6" s="4">
        <v>0</v>
      </c>
      <c r="H6" s="9">
        <v>0</v>
      </c>
      <c r="I6" s="12">
        <f t="shared" si="2"/>
        <v>1654</v>
      </c>
      <c r="J6" s="9">
        <f t="shared" si="1"/>
        <v>2.8916083916083917</v>
      </c>
    </row>
    <row r="7" spans="1:10" ht="16.5">
      <c r="A7" s="26"/>
      <c r="B7" s="3" t="s">
        <v>7</v>
      </c>
      <c r="C7" s="4">
        <f>'1041'!C7+'1042'!C7</f>
        <v>1252</v>
      </c>
      <c r="D7" s="4">
        <f>('1041'!D7+'1042'!D7)/2</f>
        <v>439</v>
      </c>
      <c r="E7" s="9">
        <f t="shared" si="0"/>
        <v>2.8519362186788153</v>
      </c>
      <c r="F7" s="4">
        <f>'1041'!F7+'1042'!F7</f>
        <v>213</v>
      </c>
      <c r="G7" s="4">
        <f>('1041'!G7+'1042'!G7)/2</f>
        <v>302.5</v>
      </c>
      <c r="H7" s="9">
        <f>F7/G7</f>
        <v>0.7041322314049587</v>
      </c>
      <c r="I7" s="12">
        <f t="shared" si="2"/>
        <v>1465</v>
      </c>
      <c r="J7" s="9">
        <f t="shared" si="1"/>
        <v>1.975724881995954</v>
      </c>
    </row>
    <row r="8" spans="1:10" ht="16.5">
      <c r="A8" s="26"/>
      <c r="B8" s="3" t="s">
        <v>5</v>
      </c>
      <c r="C8" s="4">
        <f>'1041'!C8+'1042'!C8</f>
        <v>572</v>
      </c>
      <c r="D8" s="4">
        <f>('1041'!D8+'1042'!D8)/2</f>
        <v>279.5</v>
      </c>
      <c r="E8" s="9">
        <f t="shared" si="0"/>
        <v>2.046511627906977</v>
      </c>
      <c r="F8" s="4">
        <f>'1041'!F8+'1042'!F8</f>
        <v>42</v>
      </c>
      <c r="G8" s="4">
        <f>('1041'!G8+'1042'!G8)/2</f>
        <v>121.5</v>
      </c>
      <c r="H8" s="9">
        <f>F8/G8</f>
        <v>0.345679012345679</v>
      </c>
      <c r="I8" s="12">
        <f t="shared" si="2"/>
        <v>614</v>
      </c>
      <c r="J8" s="9">
        <f t="shared" si="1"/>
        <v>1.5311720698254363</v>
      </c>
    </row>
    <row r="9" spans="1:10" ht="16.5">
      <c r="A9" s="26"/>
      <c r="B9" s="3" t="s">
        <v>21</v>
      </c>
      <c r="C9" s="4">
        <f>'1041'!C9+'1042'!C9</f>
        <v>725</v>
      </c>
      <c r="D9" s="4">
        <f>('1041'!D9+'1042'!D9)/2</f>
        <v>262</v>
      </c>
      <c r="E9" s="9">
        <f t="shared" si="0"/>
        <v>2.767175572519084</v>
      </c>
      <c r="F9" s="4">
        <f>'1041'!F9+'1042'!F9</f>
        <v>73</v>
      </c>
      <c r="G9" s="4">
        <f>('1041'!G9+'1042'!G9)/2</f>
        <v>62.5</v>
      </c>
      <c r="H9" s="9">
        <f>F9/G9</f>
        <v>1.168</v>
      </c>
      <c r="I9" s="12">
        <f t="shared" si="2"/>
        <v>798</v>
      </c>
      <c r="J9" s="9">
        <f t="shared" si="1"/>
        <v>2.4591679506933746</v>
      </c>
    </row>
    <row r="10" spans="1:10" ht="16.5">
      <c r="A10" s="26"/>
      <c r="B10" s="3" t="s">
        <v>36</v>
      </c>
      <c r="C10" s="4">
        <f>'1041'!C10+'1042'!C10</f>
        <v>35</v>
      </c>
      <c r="D10" s="4">
        <f>('1041'!D10+'1042'!D10)/2</f>
        <v>34.5</v>
      </c>
      <c r="E10" s="9">
        <f t="shared" si="0"/>
        <v>1.0144927536231885</v>
      </c>
      <c r="F10" s="4">
        <f>'1041'!F10+'1042'!F10</f>
        <v>58</v>
      </c>
      <c r="G10" s="4">
        <f>('1041'!G10+'1042'!G10)/2</f>
        <v>37.5</v>
      </c>
      <c r="H10" s="9">
        <f>F10/G10</f>
        <v>1.5466666666666666</v>
      </c>
      <c r="I10" s="12">
        <f t="shared" si="2"/>
        <v>93</v>
      </c>
      <c r="J10" s="9">
        <f t="shared" si="1"/>
        <v>1.2916666666666667</v>
      </c>
    </row>
    <row r="11" spans="1:10" ht="16.5">
      <c r="A11" s="26"/>
      <c r="B11" s="3" t="s">
        <v>4</v>
      </c>
      <c r="C11" s="4">
        <f>'1041'!C11+'1042'!C11</f>
        <v>49</v>
      </c>
      <c r="D11" s="4">
        <f>('1041'!D11+'1042'!D11)/2</f>
        <v>14</v>
      </c>
      <c r="E11" s="9">
        <f t="shared" si="0"/>
        <v>3.5</v>
      </c>
      <c r="F11" s="4">
        <v>0</v>
      </c>
      <c r="G11" s="4">
        <v>0</v>
      </c>
      <c r="H11" s="9">
        <v>0</v>
      </c>
      <c r="I11" s="12">
        <f t="shared" si="2"/>
        <v>49</v>
      </c>
      <c r="J11" s="9">
        <f t="shared" si="1"/>
        <v>3.5</v>
      </c>
    </row>
    <row r="12" spans="1:10" ht="16.5">
      <c r="A12" s="26"/>
      <c r="B12" s="1" t="s">
        <v>25</v>
      </c>
      <c r="C12" s="4">
        <f>'1041'!C12+'1042'!C12</f>
        <v>13</v>
      </c>
      <c r="D12" s="4">
        <f>('1041'!D12+'1042'!D12)/2</f>
        <v>13</v>
      </c>
      <c r="E12" s="9">
        <f t="shared" si="0"/>
        <v>1</v>
      </c>
      <c r="F12" s="4">
        <v>0</v>
      </c>
      <c r="G12" s="4">
        <v>0</v>
      </c>
      <c r="H12" s="9">
        <v>0</v>
      </c>
      <c r="I12" s="12">
        <f t="shared" si="2"/>
        <v>13</v>
      </c>
      <c r="J12" s="9">
        <f t="shared" si="1"/>
        <v>1</v>
      </c>
    </row>
    <row r="13" spans="1:10" ht="16.5">
      <c r="A13" s="26"/>
      <c r="B13" s="1" t="s">
        <v>6</v>
      </c>
      <c r="C13" s="4">
        <f>'1041'!C13+'1042'!C13</f>
        <v>15</v>
      </c>
      <c r="D13" s="4">
        <f>('1041'!D13+'1042'!D13)/2</f>
        <v>9.5</v>
      </c>
      <c r="E13" s="9">
        <f t="shared" si="0"/>
        <v>1.5789473684210527</v>
      </c>
      <c r="F13" s="4">
        <v>0</v>
      </c>
      <c r="G13" s="4">
        <v>0</v>
      </c>
      <c r="H13" s="9">
        <v>0</v>
      </c>
      <c r="I13" s="12">
        <f t="shared" si="2"/>
        <v>15</v>
      </c>
      <c r="J13" s="9">
        <f t="shared" si="1"/>
        <v>1.5789473684210527</v>
      </c>
    </row>
    <row r="14" spans="1:10" ht="16.5">
      <c r="A14" s="26"/>
      <c r="B14" s="1" t="s">
        <v>20</v>
      </c>
      <c r="C14" s="4">
        <f>'1041'!C14+'1042'!C14</f>
        <v>1</v>
      </c>
      <c r="D14" s="4">
        <f>('1041'!D14+'1042'!D14)/2</f>
        <v>3</v>
      </c>
      <c r="E14" s="9">
        <f t="shared" si="0"/>
        <v>0.3333333333333333</v>
      </c>
      <c r="F14" s="4">
        <v>0</v>
      </c>
      <c r="G14" s="4">
        <v>0</v>
      </c>
      <c r="H14" s="9">
        <v>0</v>
      </c>
      <c r="I14" s="12">
        <f t="shared" si="2"/>
        <v>1</v>
      </c>
      <c r="J14" s="9">
        <f t="shared" si="1"/>
        <v>0.3333333333333333</v>
      </c>
    </row>
    <row r="15" spans="1:10" ht="16.5">
      <c r="A15" s="26"/>
      <c r="B15" s="1" t="s">
        <v>26</v>
      </c>
      <c r="C15" s="4">
        <f>'1041'!C15+'1042'!C15</f>
        <v>18</v>
      </c>
      <c r="D15" s="4">
        <f>('1041'!D15+'1042'!D15)/2</f>
        <v>10</v>
      </c>
      <c r="E15" s="9">
        <f t="shared" si="0"/>
        <v>1.8</v>
      </c>
      <c r="F15" s="4">
        <v>0</v>
      </c>
      <c r="G15" s="4">
        <v>0</v>
      </c>
      <c r="H15" s="9">
        <v>0</v>
      </c>
      <c r="I15" s="12">
        <f t="shared" si="2"/>
        <v>18</v>
      </c>
      <c r="J15" s="9">
        <f t="shared" si="1"/>
        <v>1.8</v>
      </c>
    </row>
    <row r="16" spans="1:10" ht="16.5">
      <c r="A16" s="26"/>
      <c r="B16" s="1" t="s">
        <v>22</v>
      </c>
      <c r="C16" s="4">
        <f>'1041'!C16+'1042'!C16</f>
        <v>37</v>
      </c>
      <c r="D16" s="4">
        <f>('1041'!D16+'1042'!D16)/2</f>
        <v>12</v>
      </c>
      <c r="E16" s="9">
        <f t="shared" si="0"/>
        <v>3.0833333333333335</v>
      </c>
      <c r="F16" s="4">
        <v>0</v>
      </c>
      <c r="G16" s="4">
        <v>0</v>
      </c>
      <c r="H16" s="9">
        <v>0</v>
      </c>
      <c r="I16" s="12">
        <f t="shared" si="2"/>
        <v>37</v>
      </c>
      <c r="J16" s="9">
        <f t="shared" si="1"/>
        <v>3.0833333333333335</v>
      </c>
    </row>
    <row r="17" spans="1:10" ht="16.5">
      <c r="A17" s="26"/>
      <c r="B17" s="1" t="s">
        <v>29</v>
      </c>
      <c r="C17" s="4">
        <f>'1041'!C17+'1042'!C17</f>
        <v>6</v>
      </c>
      <c r="D17" s="4">
        <f>('1041'!D17+'1042'!D17)/2</f>
        <v>6</v>
      </c>
      <c r="E17" s="9">
        <f t="shared" si="0"/>
        <v>1</v>
      </c>
      <c r="F17" s="4">
        <v>0</v>
      </c>
      <c r="G17" s="4">
        <v>0</v>
      </c>
      <c r="H17" s="9">
        <v>0</v>
      </c>
      <c r="I17" s="12">
        <f t="shared" si="2"/>
        <v>6</v>
      </c>
      <c r="J17" s="9">
        <f t="shared" si="1"/>
        <v>1</v>
      </c>
    </row>
    <row r="18" spans="1:10" ht="21">
      <c r="A18" s="27"/>
      <c r="B18" s="5" t="s">
        <v>8</v>
      </c>
      <c r="C18" s="6">
        <f>SUM(C4:C17)</f>
        <v>8109</v>
      </c>
      <c r="D18" s="6">
        <f>SUM(D4:D17)</f>
        <v>2756</v>
      </c>
      <c r="E18" s="10">
        <f t="shared" si="0"/>
        <v>2.9423076923076925</v>
      </c>
      <c r="F18" s="6">
        <f>SUM(F4:F17)</f>
        <v>386</v>
      </c>
      <c r="G18" s="6">
        <f>SUM(G4:G17)</f>
        <v>524</v>
      </c>
      <c r="H18" s="10">
        <f aca="true" t="shared" si="3" ref="H18:H33">F18/G18</f>
        <v>0.7366412213740458</v>
      </c>
      <c r="I18" s="15">
        <f t="shared" si="2"/>
        <v>8495</v>
      </c>
      <c r="J18" s="10">
        <f t="shared" si="1"/>
        <v>2.589939024390244</v>
      </c>
    </row>
    <row r="19" spans="1:10" ht="16.5">
      <c r="A19" s="28" t="s">
        <v>9</v>
      </c>
      <c r="B19" s="3" t="s">
        <v>10</v>
      </c>
      <c r="C19" s="4">
        <f>'1041'!C19+'1042'!C19</f>
        <v>2504</v>
      </c>
      <c r="D19" s="4">
        <f>('1041'!D19+'1042'!D19)/2</f>
        <v>799.5</v>
      </c>
      <c r="E19" s="9">
        <f t="shared" si="0"/>
        <v>3.131957473420888</v>
      </c>
      <c r="F19" s="4">
        <f>'1041'!F19+'1042'!F19</f>
        <v>2777</v>
      </c>
      <c r="G19" s="4">
        <f>('1041'!G19+'1042'!G19)/2</f>
        <v>1213.5</v>
      </c>
      <c r="H19" s="9">
        <f t="shared" si="3"/>
        <v>2.288421920065925</v>
      </c>
      <c r="I19" s="12">
        <f t="shared" si="2"/>
        <v>5281</v>
      </c>
      <c r="J19" s="9">
        <f t="shared" si="1"/>
        <v>2.6234475906607053</v>
      </c>
    </row>
    <row r="20" spans="1:10" ht="16.5">
      <c r="A20" s="26"/>
      <c r="B20" s="3" t="s">
        <v>12</v>
      </c>
      <c r="C20" s="4">
        <f>'1041'!C20+'1042'!C20</f>
        <v>1075</v>
      </c>
      <c r="D20" s="4">
        <f>('1041'!D20+'1042'!D20)/2</f>
        <v>211</v>
      </c>
      <c r="E20" s="9">
        <f t="shared" si="0"/>
        <v>5.0947867298578196</v>
      </c>
      <c r="F20" s="4">
        <f>'1041'!F20+'1042'!F20</f>
        <v>26</v>
      </c>
      <c r="G20" s="4">
        <f>('1041'!G20+'1042'!G20)/2</f>
        <v>76</v>
      </c>
      <c r="H20" s="9">
        <f t="shared" si="3"/>
        <v>0.34210526315789475</v>
      </c>
      <c r="I20" s="12">
        <f t="shared" si="2"/>
        <v>1101</v>
      </c>
      <c r="J20" s="9">
        <f t="shared" si="1"/>
        <v>3.836236933797909</v>
      </c>
    </row>
    <row r="21" spans="1:10" ht="16.5">
      <c r="A21" s="26"/>
      <c r="B21" s="3" t="s">
        <v>31</v>
      </c>
      <c r="C21" s="4">
        <f>'1041'!C21+'1042'!C21</f>
        <v>63</v>
      </c>
      <c r="D21" s="4">
        <f>('1041'!D21+'1042'!D21)/2</f>
        <v>29</v>
      </c>
      <c r="E21" s="9">
        <f t="shared" si="0"/>
        <v>2.1724137931034484</v>
      </c>
      <c r="F21" s="4">
        <f>'1041'!F21+'1042'!F21</f>
        <v>157</v>
      </c>
      <c r="G21" s="4">
        <f>('1041'!G21+'1042'!G21)/2</f>
        <v>91.5</v>
      </c>
      <c r="H21" s="9">
        <f t="shared" si="3"/>
        <v>1.715846994535519</v>
      </c>
      <c r="I21" s="12">
        <f t="shared" si="2"/>
        <v>220</v>
      </c>
      <c r="J21" s="9">
        <f t="shared" si="1"/>
        <v>1.8257261410788381</v>
      </c>
    </row>
    <row r="22" spans="1:10" ht="25.5" customHeight="1">
      <c r="A22" s="27"/>
      <c r="B22" s="5" t="s">
        <v>8</v>
      </c>
      <c r="C22" s="6">
        <f>SUM(C19:C21)</f>
        <v>3642</v>
      </c>
      <c r="D22" s="6">
        <f>SUM(D19:D21)</f>
        <v>1039.5</v>
      </c>
      <c r="E22" s="10">
        <f t="shared" si="0"/>
        <v>3.5036075036075034</v>
      </c>
      <c r="F22" s="6">
        <f>SUM(F19:F21)</f>
        <v>2960</v>
      </c>
      <c r="G22" s="6">
        <f>SUM(G19:G21)</f>
        <v>1381</v>
      </c>
      <c r="H22" s="10">
        <f t="shared" si="3"/>
        <v>2.1433743664011584</v>
      </c>
      <c r="I22" s="15">
        <f t="shared" si="2"/>
        <v>6602</v>
      </c>
      <c r="J22" s="10">
        <f t="shared" si="1"/>
        <v>2.72753563313365</v>
      </c>
    </row>
    <row r="23" spans="1:10" ht="16.5">
      <c r="A23" s="29" t="s">
        <v>13</v>
      </c>
      <c r="B23" s="3" t="s">
        <v>15</v>
      </c>
      <c r="C23" s="4">
        <f>'1041'!C23+'1042'!C23</f>
        <v>1597</v>
      </c>
      <c r="D23" s="4">
        <f>('1041'!D23+'1042'!D23)/2</f>
        <v>487</v>
      </c>
      <c r="E23" s="9">
        <f t="shared" si="0"/>
        <v>3.2792607802874745</v>
      </c>
      <c r="F23" s="4">
        <f>'1041'!F23+'1042'!F23</f>
        <v>163</v>
      </c>
      <c r="G23" s="4">
        <f>('1041'!G23+'1042'!G23)/2</f>
        <v>125.5</v>
      </c>
      <c r="H23" s="9">
        <f t="shared" si="3"/>
        <v>1.298804780876494</v>
      </c>
      <c r="I23" s="12">
        <f t="shared" si="2"/>
        <v>1760</v>
      </c>
      <c r="J23" s="9">
        <f t="shared" si="1"/>
        <v>2.873469387755102</v>
      </c>
    </row>
    <row r="24" spans="1:10" ht="16.5">
      <c r="A24" s="26"/>
      <c r="B24" s="3" t="s">
        <v>16</v>
      </c>
      <c r="C24" s="4">
        <f>'1041'!C24+'1042'!C24</f>
        <v>888</v>
      </c>
      <c r="D24" s="4">
        <f>('1041'!D24+'1042'!D24)/2</f>
        <v>398.5</v>
      </c>
      <c r="E24" s="9">
        <f t="shared" si="0"/>
        <v>2.228356336260979</v>
      </c>
      <c r="F24" s="4">
        <f>'1041'!F24+'1042'!F24</f>
        <v>162</v>
      </c>
      <c r="G24" s="4">
        <f>('1041'!G24+'1042'!G24)/2</f>
        <v>142.5</v>
      </c>
      <c r="H24" s="9">
        <f t="shared" si="3"/>
        <v>1.1368421052631579</v>
      </c>
      <c r="I24" s="12">
        <f t="shared" si="2"/>
        <v>1050</v>
      </c>
      <c r="J24" s="9">
        <f t="shared" si="1"/>
        <v>1.9408502772643252</v>
      </c>
    </row>
    <row r="25" spans="1:10" ht="16.5">
      <c r="A25" s="26"/>
      <c r="B25" s="3" t="s">
        <v>18</v>
      </c>
      <c r="C25" s="4">
        <f>'1041'!C25+'1042'!C25</f>
        <v>1732</v>
      </c>
      <c r="D25" s="4">
        <f>('1041'!D25+'1042'!D25)/2</f>
        <v>458.5</v>
      </c>
      <c r="E25" s="9">
        <f t="shared" si="0"/>
        <v>3.7775354416575793</v>
      </c>
      <c r="F25" s="4">
        <f>'1041'!F25+'1042'!F25</f>
        <v>135</v>
      </c>
      <c r="G25" s="4">
        <f>('1041'!G25+'1042'!G25)/2</f>
        <v>147.5</v>
      </c>
      <c r="H25" s="9">
        <f t="shared" si="3"/>
        <v>0.9152542372881356</v>
      </c>
      <c r="I25" s="12">
        <f t="shared" si="2"/>
        <v>1867</v>
      </c>
      <c r="J25" s="9">
        <f t="shared" si="1"/>
        <v>3.080858085808581</v>
      </c>
    </row>
    <row r="26" spans="1:10" ht="16.5">
      <c r="A26" s="26"/>
      <c r="B26" s="3" t="s">
        <v>17</v>
      </c>
      <c r="C26" s="4">
        <f>'1041'!C26+'1042'!C26</f>
        <v>520</v>
      </c>
      <c r="D26" s="4">
        <f>('1041'!D26+'1042'!D26)/2</f>
        <v>235</v>
      </c>
      <c r="E26" s="9">
        <f t="shared" si="0"/>
        <v>2.2127659574468086</v>
      </c>
      <c r="F26" s="4">
        <f>'1041'!F26+'1042'!F26</f>
        <v>127</v>
      </c>
      <c r="G26" s="4">
        <f>('1041'!G26+'1042'!G26)/2</f>
        <v>106.5</v>
      </c>
      <c r="H26" s="9">
        <f t="shared" si="3"/>
        <v>1.192488262910798</v>
      </c>
      <c r="I26" s="12">
        <f t="shared" si="2"/>
        <v>647</v>
      </c>
      <c r="J26" s="9">
        <f t="shared" si="1"/>
        <v>1.8945827232796486</v>
      </c>
    </row>
    <row r="27" spans="1:10" ht="16.5">
      <c r="A27" s="26"/>
      <c r="B27" s="1" t="s">
        <v>32</v>
      </c>
      <c r="C27" s="4">
        <f>'1041'!C27+'1042'!C27</f>
        <v>84</v>
      </c>
      <c r="D27" s="4">
        <f>('1041'!D27+'1042'!D27)/2</f>
        <v>29</v>
      </c>
      <c r="E27" s="9">
        <f t="shared" si="0"/>
        <v>2.896551724137931</v>
      </c>
      <c r="F27" s="4">
        <f>'1041'!F27+'1042'!F27</f>
        <v>41</v>
      </c>
      <c r="G27" s="4">
        <f>('1041'!G27+'1042'!G27)/2</f>
        <v>51.5</v>
      </c>
      <c r="H27" s="9">
        <f t="shared" si="3"/>
        <v>0.7961165048543689</v>
      </c>
      <c r="I27" s="12">
        <f t="shared" si="2"/>
        <v>125</v>
      </c>
      <c r="J27" s="9">
        <f t="shared" si="1"/>
        <v>1.5527950310559007</v>
      </c>
    </row>
    <row r="28" spans="1:10" ht="23.25" customHeight="1">
      <c r="A28" s="27"/>
      <c r="B28" s="5" t="s">
        <v>8</v>
      </c>
      <c r="C28" s="6">
        <f>SUM(C23:C27)</f>
        <v>4821</v>
      </c>
      <c r="D28" s="6">
        <f>SUM(D23:D27)</f>
        <v>1608</v>
      </c>
      <c r="E28" s="10">
        <f t="shared" si="0"/>
        <v>2.998134328358209</v>
      </c>
      <c r="F28" s="6">
        <f>SUM(F23:F27)</f>
        <v>628</v>
      </c>
      <c r="G28" s="6">
        <f>SUM(G23:G27)</f>
        <v>573.5</v>
      </c>
      <c r="H28" s="10">
        <f t="shared" si="3"/>
        <v>1.0950305143853531</v>
      </c>
      <c r="I28" s="15">
        <f t="shared" si="2"/>
        <v>5449</v>
      </c>
      <c r="J28" s="10">
        <f>(C28+F28)/(D28+G28)</f>
        <v>2.4978225991290395</v>
      </c>
    </row>
    <row r="29" spans="1:10" ht="20.25" customHeight="1">
      <c r="A29" s="17" t="s">
        <v>30</v>
      </c>
      <c r="B29" s="3" t="s">
        <v>23</v>
      </c>
      <c r="C29" s="4">
        <f>'1041'!C29+'1042'!C29</f>
        <v>2481</v>
      </c>
      <c r="D29" s="4">
        <f>('1041'!D29+'1042'!D29)/2</f>
        <v>484</v>
      </c>
      <c r="E29" s="9">
        <f>C29/D29</f>
        <v>5.12603305785124</v>
      </c>
      <c r="F29" s="4">
        <f>'1041'!F29+'1042'!F29</f>
        <v>414</v>
      </c>
      <c r="G29" s="4">
        <f>('1041'!G29+'1042'!G29)/2</f>
        <v>214.5</v>
      </c>
      <c r="H29" s="9">
        <f>F29/G29</f>
        <v>1.93006993006993</v>
      </c>
      <c r="I29" s="12">
        <f t="shared" si="2"/>
        <v>2895</v>
      </c>
      <c r="J29" s="9">
        <f>(C29+F29)/(D29+G29)</f>
        <v>4.144595561918397</v>
      </c>
    </row>
    <row r="30" spans="1:10" ht="20.25" customHeight="1">
      <c r="A30" s="18"/>
      <c r="B30" s="3" t="s">
        <v>14</v>
      </c>
      <c r="C30" s="4">
        <f>'1041'!C30+'1042'!C30</f>
        <v>1828</v>
      </c>
      <c r="D30" s="4">
        <f>('1041'!D30+'1042'!D30)/2</f>
        <v>427</v>
      </c>
      <c r="E30" s="9">
        <f>C30/D30</f>
        <v>4.2810304449648715</v>
      </c>
      <c r="F30" s="4">
        <f>'1041'!F30+'1042'!F30</f>
        <v>113</v>
      </c>
      <c r="G30" s="4">
        <f>('1041'!G30+'1042'!G30)/2</f>
        <v>107.5</v>
      </c>
      <c r="H30" s="9">
        <f>F30/G30</f>
        <v>1.0511627906976744</v>
      </c>
      <c r="I30" s="12">
        <f t="shared" si="2"/>
        <v>1941</v>
      </c>
      <c r="J30" s="9">
        <f>(C30+F30)/(D30+G30)</f>
        <v>3.6314312441534145</v>
      </c>
    </row>
    <row r="31" spans="1:10" ht="24" customHeight="1">
      <c r="A31" s="19"/>
      <c r="B31" s="1" t="s">
        <v>11</v>
      </c>
      <c r="C31" s="4">
        <f>'1041'!C31+'1042'!C31</f>
        <v>75</v>
      </c>
      <c r="D31" s="4">
        <f>('1041'!D31+'1042'!D31)/2</f>
        <v>20</v>
      </c>
      <c r="E31" s="9">
        <f>C31/D31</f>
        <v>3.75</v>
      </c>
      <c r="F31" s="4">
        <f>'1041'!F31+'1042'!F31</f>
        <v>236</v>
      </c>
      <c r="G31" s="4">
        <f>('1041'!G31+'1042'!G31)/2</f>
        <v>53</v>
      </c>
      <c r="H31" s="9">
        <f>F31/G31</f>
        <v>4.452830188679245</v>
      </c>
      <c r="I31" s="12">
        <f t="shared" si="2"/>
        <v>311</v>
      </c>
      <c r="J31" s="9">
        <f>(C31+F31)/(D31+G31)</f>
        <v>4.260273972602739</v>
      </c>
    </row>
    <row r="32" spans="1:10" ht="25.5" customHeight="1">
      <c r="A32" s="20"/>
      <c r="B32" s="5" t="s">
        <v>8</v>
      </c>
      <c r="C32" s="6">
        <f>SUM(C29:C31)</f>
        <v>4384</v>
      </c>
      <c r="D32" s="6">
        <f>SUM(D29:D31)</f>
        <v>931</v>
      </c>
      <c r="E32" s="10">
        <f t="shared" si="0"/>
        <v>4.708915145005371</v>
      </c>
      <c r="F32" s="6">
        <f>SUM(F29:F31)</f>
        <v>763</v>
      </c>
      <c r="G32" s="6">
        <f>SUM(G29:G31)</f>
        <v>375</v>
      </c>
      <c r="H32" s="10">
        <f t="shared" si="3"/>
        <v>2.034666666666667</v>
      </c>
      <c r="I32" s="15">
        <f t="shared" si="2"/>
        <v>5147</v>
      </c>
      <c r="J32" s="10">
        <f>(C32+F32)/(D32+G32)</f>
        <v>3.94104134762634</v>
      </c>
    </row>
    <row r="33" spans="1:10" ht="32.25" customHeight="1">
      <c r="A33" s="30" t="s">
        <v>19</v>
      </c>
      <c r="B33" s="31"/>
      <c r="C33" s="7">
        <f>C18+C22+C28+C32</f>
        <v>20956</v>
      </c>
      <c r="D33" s="7">
        <f>D18+D22+D28+D32</f>
        <v>6334.5</v>
      </c>
      <c r="E33" s="11">
        <f t="shared" si="0"/>
        <v>3.308232693977425</v>
      </c>
      <c r="F33" s="7">
        <f>F18+F22+F28+F32</f>
        <v>4737</v>
      </c>
      <c r="G33" s="7">
        <f>G18+G22+G28+G32</f>
        <v>2853.5</v>
      </c>
      <c r="H33" s="11">
        <f t="shared" si="3"/>
        <v>1.660066584895742</v>
      </c>
      <c r="I33" s="13">
        <f t="shared" si="2"/>
        <v>25693</v>
      </c>
      <c r="J33" s="11">
        <f t="shared" si="1"/>
        <v>2.796364823683065</v>
      </c>
    </row>
    <row r="35" spans="1:10" ht="16.5">
      <c r="A35" s="23" t="s">
        <v>33</v>
      </c>
      <c r="B35" s="24"/>
      <c r="C35" s="24"/>
      <c r="D35" s="24"/>
      <c r="E35" s="24"/>
      <c r="F35" s="24"/>
      <c r="G35" s="24"/>
      <c r="H35" s="24"/>
      <c r="I35" s="24"/>
      <c r="J35" s="24"/>
    </row>
  </sheetData>
  <sheetProtection/>
  <mergeCells count="13">
    <mergeCell ref="A4:A18"/>
    <mergeCell ref="A19:A22"/>
    <mergeCell ref="A23:A28"/>
    <mergeCell ref="A29:A32"/>
    <mergeCell ref="A33:B33"/>
    <mergeCell ref="A35:J35"/>
    <mergeCell ref="A1:J1"/>
    <mergeCell ref="A2:A3"/>
    <mergeCell ref="B2:B3"/>
    <mergeCell ref="C2:E2"/>
    <mergeCell ref="F2:H2"/>
    <mergeCell ref="J2:J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cp:lastPrinted>2010-02-26T06:36:09Z</cp:lastPrinted>
  <dcterms:created xsi:type="dcterms:W3CDTF">2009-10-14T09:28:22Z</dcterms:created>
  <dcterms:modified xsi:type="dcterms:W3CDTF">2017-12-05T07:32:54Z</dcterms:modified>
  <cp:category/>
  <cp:version/>
  <cp:contentType/>
  <cp:contentStatus/>
</cp:coreProperties>
</file>